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nacio\Dropbox\"/>
    </mc:Choice>
  </mc:AlternateContent>
  <xr:revisionPtr revIDLastSave="0" documentId="8_{10838CFE-0A7C-4382-883A-A3ACC2623CA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Limpia" sheetId="5" r:id="rId1"/>
    <sheet name="Tablas" sheetId="1" r:id="rId2"/>
    <sheet name="Instructivo" sheetId="6" r:id="rId3"/>
    <sheet name="Aclaraciones" sheetId="7" r:id="rId4"/>
    <sheet name="Créditos" sheetId="8" r:id="rId5"/>
  </sheets>
  <definedNames>
    <definedName name="_xlnm._FilterDatabase" localSheetId="0" hidden="1">Limpia!$A$6:$A$202</definedName>
    <definedName name="abril">Tablas!$J$5:$L$14</definedName>
    <definedName name="agost">Tablas!$V$5:$X$14</definedName>
    <definedName name="_xlnm.Print_Area" localSheetId="0">Limpia!$B$1:$AG$202</definedName>
    <definedName name="diciem">Tablas!$AH$5:$AJ$14</definedName>
    <definedName name="enero">Tablas!$A$5:$C$14</definedName>
    <definedName name="febre">Tablas!$D$5:$F$14</definedName>
    <definedName name="julio">Tablas!$S$5:$U$14</definedName>
    <definedName name="junio">Tablas!$P$5:$R$14</definedName>
    <definedName name="marzo">Tablas!$G$5:$I$14</definedName>
    <definedName name="mayo">Tablas!$M$5:$O$14</definedName>
    <definedName name="novie">Tablas!$AE$5:$AG$14</definedName>
    <definedName name="octub">Tablas!$AB$5:$AD$14</definedName>
    <definedName name="septi">Tablas!$Y$5:$AA$14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D18" i="1"/>
  <c r="B25" i="1"/>
  <c r="A9" i="1"/>
  <c r="D66" i="1" l="1"/>
  <c r="B67" i="1" l="1"/>
  <c r="B83" i="1"/>
  <c r="A14" i="1" l="1"/>
  <c r="D34" i="1"/>
  <c r="C50" i="1"/>
  <c r="B51" i="1"/>
  <c r="C34" i="1"/>
  <c r="B35" i="1"/>
  <c r="AE174" i="5" l="1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AF202" i="5"/>
  <c r="AF201" i="5"/>
  <c r="AF200" i="5"/>
  <c r="AF199" i="5"/>
  <c r="AF198" i="5"/>
  <c r="AF197" i="5"/>
  <c r="AF196" i="5"/>
  <c r="AF195" i="5"/>
  <c r="AF194" i="5"/>
  <c r="AF193" i="5"/>
  <c r="AF192" i="5"/>
  <c r="AF191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H157" i="5"/>
  <c r="L23" i="5"/>
  <c r="L41" i="5" s="1"/>
  <c r="M23" i="5"/>
  <c r="M41" i="5" s="1"/>
  <c r="L33" i="5"/>
  <c r="M33" i="5"/>
  <c r="L40" i="5"/>
  <c r="M40" i="5"/>
  <c r="L55" i="5"/>
  <c r="M55" i="5"/>
  <c r="M73" i="5" s="1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17" i="5"/>
  <c r="G115" i="5"/>
  <c r="G120" i="5"/>
  <c r="G119" i="5"/>
  <c r="G113" i="5"/>
  <c r="G112" i="5"/>
  <c r="G110" i="5"/>
  <c r="G109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L100" i="5" s="1"/>
  <c r="K98" i="5"/>
  <c r="J98" i="5"/>
  <c r="I98" i="5"/>
  <c r="H98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L97" i="5" s="1"/>
  <c r="K95" i="5"/>
  <c r="J95" i="5"/>
  <c r="I95" i="5"/>
  <c r="H95" i="5"/>
  <c r="G106" i="5"/>
  <c r="G105" i="5"/>
  <c r="G103" i="5"/>
  <c r="G99" i="5"/>
  <c r="G98" i="5"/>
  <c r="G96" i="5"/>
  <c r="G95" i="5"/>
  <c r="AF146" i="5"/>
  <c r="AF145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AF152" i="5"/>
  <c r="AF156" i="5"/>
  <c r="AF155" i="5"/>
  <c r="AF147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AF159" i="5"/>
  <c r="AF158" i="5"/>
  <c r="AF154" i="5"/>
  <c r="AF153" i="5"/>
  <c r="AF148" i="5"/>
  <c r="AG64" i="5"/>
  <c r="AG63" i="5"/>
  <c r="AG62" i="5"/>
  <c r="AG61" i="5"/>
  <c r="AF60" i="5"/>
  <c r="AF59" i="5"/>
  <c r="AF58" i="5"/>
  <c r="AF57" i="5"/>
  <c r="AG54" i="5"/>
  <c r="AG53" i="5"/>
  <c r="AG52" i="5"/>
  <c r="AG51" i="5"/>
  <c r="AF50" i="5"/>
  <c r="AF49" i="5"/>
  <c r="AF48" i="5"/>
  <c r="AF47" i="5"/>
  <c r="AF46" i="5"/>
  <c r="AF45" i="5"/>
  <c r="AF44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K33" i="5"/>
  <c r="J33" i="5"/>
  <c r="I33" i="5"/>
  <c r="H33" i="5"/>
  <c r="AG32" i="5"/>
  <c r="AG31" i="5"/>
  <c r="AG30" i="5"/>
  <c r="AG29" i="5"/>
  <c r="AF28" i="5"/>
  <c r="AF27" i="5"/>
  <c r="AF26" i="5"/>
  <c r="AF25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AE55" i="5"/>
  <c r="AE73" i="5" s="1"/>
  <c r="AD55" i="5"/>
  <c r="AD73" i="5" s="1"/>
  <c r="AC55" i="5"/>
  <c r="AC73" i="5" s="1"/>
  <c r="AB55" i="5"/>
  <c r="AB73" i="5" s="1"/>
  <c r="AA55" i="5"/>
  <c r="AA73" i="5" s="1"/>
  <c r="Z55" i="5"/>
  <c r="Z73" i="5" s="1"/>
  <c r="Y55" i="5"/>
  <c r="Y73" i="5" s="1"/>
  <c r="X55" i="5"/>
  <c r="X73" i="5" s="1"/>
  <c r="W55" i="5"/>
  <c r="W73" i="5" s="1"/>
  <c r="V55" i="5"/>
  <c r="V73" i="5" s="1"/>
  <c r="U55" i="5"/>
  <c r="U73" i="5" s="1"/>
  <c r="T55" i="5"/>
  <c r="T73" i="5" s="1"/>
  <c r="S55" i="5"/>
  <c r="S73" i="5" s="1"/>
  <c r="R55" i="5"/>
  <c r="R73" i="5" s="1"/>
  <c r="Q55" i="5"/>
  <c r="Q73" i="5" s="1"/>
  <c r="P55" i="5"/>
  <c r="P73" i="5" s="1"/>
  <c r="O55" i="5"/>
  <c r="O73" i="5" s="1"/>
  <c r="N55" i="5"/>
  <c r="N73" i="5" s="1"/>
  <c r="L73" i="5"/>
  <c r="K55" i="5"/>
  <c r="K73" i="5" s="1"/>
  <c r="J55" i="5"/>
  <c r="J73" i="5" s="1"/>
  <c r="I55" i="5"/>
  <c r="I73" i="5" s="1"/>
  <c r="H55" i="5"/>
  <c r="AF165" i="5"/>
  <c r="M97" i="5" l="1"/>
  <c r="M100" i="5"/>
  <c r="M102" i="5"/>
  <c r="M111" i="5"/>
  <c r="M114" i="5"/>
  <c r="M116" i="5"/>
  <c r="M118" i="5"/>
  <c r="L102" i="5"/>
  <c r="L111" i="5"/>
  <c r="L114" i="5"/>
  <c r="L116" i="5"/>
  <c r="L118" i="5"/>
  <c r="H73" i="5"/>
  <c r="I111" i="5"/>
  <c r="K111" i="5"/>
  <c r="O111" i="5"/>
  <c r="Q111" i="5"/>
  <c r="S111" i="5"/>
  <c r="U111" i="5"/>
  <c r="W111" i="5"/>
  <c r="Y111" i="5"/>
  <c r="AA111" i="5"/>
  <c r="AC111" i="5"/>
  <c r="AE111" i="5"/>
  <c r="J114" i="5"/>
  <c r="N114" i="5"/>
  <c r="P114" i="5"/>
  <c r="R114" i="5"/>
  <c r="T114" i="5"/>
  <c r="V114" i="5"/>
  <c r="X114" i="5"/>
  <c r="Z114" i="5"/>
  <c r="AB114" i="5"/>
  <c r="AD114" i="5"/>
  <c r="I116" i="5"/>
  <c r="K116" i="5"/>
  <c r="O116" i="5"/>
  <c r="Q116" i="5"/>
  <c r="S116" i="5"/>
  <c r="U116" i="5"/>
  <c r="W116" i="5"/>
  <c r="Y116" i="5"/>
  <c r="AA116" i="5"/>
  <c r="AC116" i="5"/>
  <c r="AE116" i="5"/>
  <c r="J118" i="5"/>
  <c r="N118" i="5"/>
  <c r="P118" i="5"/>
  <c r="R118" i="5"/>
  <c r="T118" i="5"/>
  <c r="V118" i="5"/>
  <c r="X118" i="5"/>
  <c r="Z118" i="5"/>
  <c r="AB118" i="5"/>
  <c r="AD118" i="5"/>
  <c r="M121" i="5"/>
  <c r="J111" i="5"/>
  <c r="N111" i="5"/>
  <c r="P111" i="5"/>
  <c r="R111" i="5"/>
  <c r="T111" i="5"/>
  <c r="V111" i="5"/>
  <c r="X111" i="5"/>
  <c r="Z111" i="5"/>
  <c r="AB111" i="5"/>
  <c r="AD111" i="5"/>
  <c r="I114" i="5"/>
  <c r="K114" i="5"/>
  <c r="O114" i="5"/>
  <c r="Q114" i="5"/>
  <c r="S114" i="5"/>
  <c r="U114" i="5"/>
  <c r="W114" i="5"/>
  <c r="Y114" i="5"/>
  <c r="AA114" i="5"/>
  <c r="AC114" i="5"/>
  <c r="AE114" i="5"/>
  <c r="J116" i="5"/>
  <c r="N116" i="5"/>
  <c r="P116" i="5"/>
  <c r="R116" i="5"/>
  <c r="T116" i="5"/>
  <c r="V116" i="5"/>
  <c r="X116" i="5"/>
  <c r="Z116" i="5"/>
  <c r="AB116" i="5"/>
  <c r="AD116" i="5"/>
  <c r="I118" i="5"/>
  <c r="K118" i="5"/>
  <c r="O118" i="5"/>
  <c r="Q118" i="5"/>
  <c r="S118" i="5"/>
  <c r="U118" i="5"/>
  <c r="W118" i="5"/>
  <c r="Y118" i="5"/>
  <c r="AA118" i="5"/>
  <c r="AC118" i="5"/>
  <c r="AE118" i="5"/>
  <c r="L104" i="5"/>
  <c r="L141" i="5" s="1"/>
  <c r="M104" i="5"/>
  <c r="M141" i="5" s="1"/>
  <c r="H111" i="5"/>
  <c r="H114" i="5"/>
  <c r="H116" i="5"/>
  <c r="H118" i="5"/>
  <c r="AG33" i="5"/>
  <c r="AF55" i="5"/>
  <c r="AF65" i="5"/>
  <c r="AG55" i="5"/>
  <c r="AG65" i="5"/>
  <c r="AF33" i="5"/>
  <c r="L121" i="5" l="1"/>
  <c r="AD121" i="5"/>
  <c r="Z121" i="5"/>
  <c r="V121" i="5"/>
  <c r="R121" i="5"/>
  <c r="N121" i="5"/>
  <c r="AE121" i="5"/>
  <c r="AA121" i="5"/>
  <c r="W121" i="5"/>
  <c r="S121" i="5"/>
  <c r="O121" i="5"/>
  <c r="I121" i="5"/>
  <c r="AB121" i="5"/>
  <c r="X121" i="5"/>
  <c r="T121" i="5"/>
  <c r="P121" i="5"/>
  <c r="J121" i="5"/>
  <c r="AC121" i="5"/>
  <c r="Y121" i="5"/>
  <c r="U121" i="5"/>
  <c r="Q121" i="5"/>
  <c r="K121" i="5"/>
  <c r="M107" i="5"/>
  <c r="L107" i="5"/>
  <c r="H121" i="5"/>
  <c r="G101" i="5" l="1"/>
  <c r="AG22" i="5"/>
  <c r="AG21" i="5"/>
  <c r="AG20" i="5"/>
  <c r="AG19" i="5"/>
  <c r="AF18" i="5"/>
  <c r="AF17" i="5"/>
  <c r="AF16" i="5"/>
  <c r="AF15" i="5"/>
  <c r="AF14" i="5"/>
  <c r="AF13" i="5"/>
  <c r="G65" i="5"/>
  <c r="G55" i="5"/>
  <c r="G33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K40" i="5"/>
  <c r="J40" i="5"/>
  <c r="I40" i="5"/>
  <c r="D82" i="1"/>
  <c r="D83" i="1" s="1"/>
  <c r="AF164" i="5"/>
  <c r="AE23" i="5"/>
  <c r="AE182" i="5" s="1"/>
  <c r="AD23" i="5"/>
  <c r="AD182" i="5" s="1"/>
  <c r="AC23" i="5"/>
  <c r="AC182" i="5" s="1"/>
  <c r="AB23" i="5"/>
  <c r="AB182" i="5" s="1"/>
  <c r="AA23" i="5"/>
  <c r="AA182" i="5" s="1"/>
  <c r="Z23" i="5"/>
  <c r="Z182" i="5" s="1"/>
  <c r="Y23" i="5"/>
  <c r="Y182" i="5" s="1"/>
  <c r="X23" i="5"/>
  <c r="X182" i="5" s="1"/>
  <c r="W23" i="5"/>
  <c r="W182" i="5" s="1"/>
  <c r="V23" i="5"/>
  <c r="V182" i="5" s="1"/>
  <c r="U23" i="5"/>
  <c r="U182" i="5" s="1"/>
  <c r="T23" i="5"/>
  <c r="T182" i="5" s="1"/>
  <c r="S23" i="5"/>
  <c r="S182" i="5" s="1"/>
  <c r="R23" i="5"/>
  <c r="R182" i="5" s="1"/>
  <c r="Q23" i="5"/>
  <c r="Q182" i="5" s="1"/>
  <c r="P23" i="5"/>
  <c r="P182" i="5" s="1"/>
  <c r="O23" i="5"/>
  <c r="O182" i="5" s="1"/>
  <c r="N23" i="5"/>
  <c r="N182" i="5" s="1"/>
  <c r="M182" i="5"/>
  <c r="L182" i="5"/>
  <c r="K23" i="5"/>
  <c r="K182" i="5" s="1"/>
  <c r="J23" i="5"/>
  <c r="J182" i="5" s="1"/>
  <c r="I23" i="5"/>
  <c r="H23" i="5"/>
  <c r="G23" i="5"/>
  <c r="AI7" i="1"/>
  <c r="AI8" i="1" s="1"/>
  <c r="AI9" i="1" s="1"/>
  <c r="AI10" i="1" s="1"/>
  <c r="AI11" i="1" s="1"/>
  <c r="AI12" i="1" s="1"/>
  <c r="AI13" i="1" s="1"/>
  <c r="AI14" i="1" s="1"/>
  <c r="D35" i="1"/>
  <c r="D26" i="1" s="1"/>
  <c r="C35" i="1"/>
  <c r="C33" i="1" s="1"/>
  <c r="AF12" i="5"/>
  <c r="S1" i="5"/>
  <c r="R1" i="5"/>
  <c r="R122" i="5" s="1"/>
  <c r="Q1" i="5"/>
  <c r="P1" i="5"/>
  <c r="O1" i="5"/>
  <c r="N1" i="5"/>
  <c r="N190" i="5" s="1"/>
  <c r="N166" i="5" s="1"/>
  <c r="M1" i="5"/>
  <c r="M139" i="5" s="1"/>
  <c r="L1" i="5"/>
  <c r="L139" i="5" s="1"/>
  <c r="K1" i="5"/>
  <c r="K139" i="5" s="1"/>
  <c r="J1" i="5"/>
  <c r="J139" i="5" s="1"/>
  <c r="I1" i="5"/>
  <c r="I139" i="5" s="1"/>
  <c r="H1" i="5"/>
  <c r="H139" i="5" s="1"/>
  <c r="G1" i="5"/>
  <c r="S164" i="5"/>
  <c r="P122" i="5"/>
  <c r="AE1" i="5"/>
  <c r="AE139" i="5" s="1"/>
  <c r="AD164" i="5"/>
  <c r="AD1" i="5"/>
  <c r="AD122" i="5" s="1"/>
  <c r="AC164" i="5"/>
  <c r="AC1" i="5"/>
  <c r="AB164" i="5"/>
  <c r="AB1" i="5"/>
  <c r="AB122" i="5" s="1"/>
  <c r="AA164" i="5"/>
  <c r="AA1" i="5"/>
  <c r="Z164" i="5"/>
  <c r="Z1" i="5"/>
  <c r="Z122" i="5" s="1"/>
  <c r="Y164" i="5"/>
  <c r="Y1" i="5"/>
  <c r="X164" i="5"/>
  <c r="X1" i="5"/>
  <c r="W164" i="5"/>
  <c r="W1" i="5"/>
  <c r="V164" i="5"/>
  <c r="V1" i="5"/>
  <c r="U164" i="5"/>
  <c r="U1" i="5"/>
  <c r="T164" i="5"/>
  <c r="T1" i="5"/>
  <c r="T122" i="5" s="1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AC190" i="5"/>
  <c r="AC166" i="5" s="1"/>
  <c r="Y190" i="5"/>
  <c r="Y166" i="5" s="1"/>
  <c r="W190" i="5"/>
  <c r="W166" i="5" s="1"/>
  <c r="D98" i="1"/>
  <c r="D99" i="1" s="1"/>
  <c r="C98" i="1"/>
  <c r="C99" i="1" s="1"/>
  <c r="C90" i="1" s="1"/>
  <c r="B99" i="1"/>
  <c r="B90" i="1" s="1"/>
  <c r="B61" i="1"/>
  <c r="AE180" i="5"/>
  <c r="AD180" i="5"/>
  <c r="AD175" i="5"/>
  <c r="AC180" i="5"/>
  <c r="AC175" i="5"/>
  <c r="AB180" i="5"/>
  <c r="AB175" i="5"/>
  <c r="AA180" i="5"/>
  <c r="AA175" i="5"/>
  <c r="Z180" i="5"/>
  <c r="Z175" i="5"/>
  <c r="Y180" i="5"/>
  <c r="Y175" i="5"/>
  <c r="X180" i="5"/>
  <c r="X175" i="5"/>
  <c r="W180" i="5"/>
  <c r="W175" i="5"/>
  <c r="V180" i="5"/>
  <c r="V175" i="5"/>
  <c r="U180" i="5"/>
  <c r="U175" i="5"/>
  <c r="T180" i="5"/>
  <c r="T175" i="5"/>
  <c r="S180" i="5"/>
  <c r="R180" i="5"/>
  <c r="Q180" i="5"/>
  <c r="P180" i="5"/>
  <c r="O180" i="5"/>
  <c r="N180" i="5"/>
  <c r="M180" i="5"/>
  <c r="L180" i="5"/>
  <c r="K180" i="5"/>
  <c r="H180" i="5"/>
  <c r="AF4" i="5"/>
  <c r="S122" i="5"/>
  <c r="V122" i="5"/>
  <c r="X122" i="5"/>
  <c r="C24" i="1"/>
  <c r="D10" i="1"/>
  <c r="D7" i="1"/>
  <c r="E7" i="1" s="1"/>
  <c r="D9" i="1"/>
  <c r="A10" i="1"/>
  <c r="A12" i="1"/>
  <c r="A13" i="1"/>
  <c r="AG13" i="1"/>
  <c r="AD13" i="1" s="1"/>
  <c r="AA13" i="1" s="1"/>
  <c r="X13" i="1" s="1"/>
  <c r="U13" i="1" s="1"/>
  <c r="R13" i="1" s="1"/>
  <c r="O13" i="1" s="1"/>
  <c r="L13" i="1" s="1"/>
  <c r="I13" i="1" s="1"/>
  <c r="F13" i="1" s="1"/>
  <c r="C13" i="1" s="1"/>
  <c r="A7" i="1"/>
  <c r="B7" i="1" s="1"/>
  <c r="A8" i="1"/>
  <c r="AG7" i="1"/>
  <c r="AD7" i="1" s="1"/>
  <c r="AA7" i="1" s="1"/>
  <c r="X7" i="1" s="1"/>
  <c r="U7" i="1" s="1"/>
  <c r="R7" i="1" s="1"/>
  <c r="O7" i="1" s="1"/>
  <c r="L7" i="1" s="1"/>
  <c r="I7" i="1" s="1"/>
  <c r="F7" i="1" s="1"/>
  <c r="AG8" i="1"/>
  <c r="AD8" i="1" s="1"/>
  <c r="AA8" i="1" s="1"/>
  <c r="X8" i="1" s="1"/>
  <c r="U8" i="1" s="1"/>
  <c r="R8" i="1" s="1"/>
  <c r="O8" i="1" s="1"/>
  <c r="L8" i="1" s="1"/>
  <c r="I8" i="1" s="1"/>
  <c r="F8" i="1" s="1"/>
  <c r="C8" i="1" s="1"/>
  <c r="AG9" i="1"/>
  <c r="AD9" i="1" s="1"/>
  <c r="AA9" i="1" s="1"/>
  <c r="X9" i="1" s="1"/>
  <c r="U9" i="1" s="1"/>
  <c r="R9" i="1" s="1"/>
  <c r="O9" i="1" s="1"/>
  <c r="L9" i="1" s="1"/>
  <c r="I9" i="1" s="1"/>
  <c r="F9" i="1" s="1"/>
  <c r="C9" i="1" s="1"/>
  <c r="A11" i="1"/>
  <c r="AG10" i="1"/>
  <c r="AD10" i="1" s="1"/>
  <c r="AA10" i="1" s="1"/>
  <c r="X10" i="1" s="1"/>
  <c r="U10" i="1" s="1"/>
  <c r="R10" i="1" s="1"/>
  <c r="O10" i="1" s="1"/>
  <c r="L10" i="1" s="1"/>
  <c r="I10" i="1" s="1"/>
  <c r="F10" i="1" s="1"/>
  <c r="C10" i="1" s="1"/>
  <c r="AG11" i="1"/>
  <c r="AD11" i="1" s="1"/>
  <c r="AA11" i="1" s="1"/>
  <c r="X11" i="1" s="1"/>
  <c r="U11" i="1" s="1"/>
  <c r="R11" i="1" s="1"/>
  <c r="O11" i="1" s="1"/>
  <c r="L11" i="1" s="1"/>
  <c r="I11" i="1" s="1"/>
  <c r="F11" i="1" s="1"/>
  <c r="C11" i="1" s="1"/>
  <c r="AG12" i="1"/>
  <c r="AD12" i="1" s="1"/>
  <c r="AA12" i="1" s="1"/>
  <c r="X12" i="1" s="1"/>
  <c r="U12" i="1" s="1"/>
  <c r="R12" i="1" s="1"/>
  <c r="O12" i="1" s="1"/>
  <c r="L12" i="1" s="1"/>
  <c r="I12" i="1" s="1"/>
  <c r="F12" i="1" s="1"/>
  <c r="C12" i="1" s="1"/>
  <c r="B33" i="1"/>
  <c r="R164" i="5" s="1"/>
  <c r="B32" i="1"/>
  <c r="Q164" i="5" s="1"/>
  <c r="B31" i="1"/>
  <c r="P164" i="5" s="1"/>
  <c r="B30" i="1"/>
  <c r="O164" i="5" s="1"/>
  <c r="B29" i="1"/>
  <c r="N164" i="5" s="1"/>
  <c r="B28" i="1"/>
  <c r="B27" i="1"/>
  <c r="B26" i="1"/>
  <c r="AE7" i="1"/>
  <c r="AF7" i="1" s="1"/>
  <c r="AE8" i="1"/>
  <c r="AE9" i="1"/>
  <c r="AE10" i="1"/>
  <c r="AE11" i="1"/>
  <c r="AE12" i="1"/>
  <c r="AE13" i="1"/>
  <c r="AE14" i="1"/>
  <c r="AB7" i="1"/>
  <c r="AC7" i="1" s="1"/>
  <c r="AB8" i="1"/>
  <c r="AB9" i="1"/>
  <c r="AB10" i="1"/>
  <c r="AB11" i="1"/>
  <c r="AB12" i="1"/>
  <c r="AB13" i="1"/>
  <c r="AB14" i="1"/>
  <c r="Y7" i="1"/>
  <c r="Z7" i="1" s="1"/>
  <c r="Y8" i="1"/>
  <c r="Y9" i="1"/>
  <c r="Y10" i="1"/>
  <c r="Y11" i="1"/>
  <c r="Y12" i="1"/>
  <c r="Y13" i="1"/>
  <c r="Y14" i="1"/>
  <c r="V7" i="1"/>
  <c r="W7" i="1" s="1"/>
  <c r="V8" i="1"/>
  <c r="V9" i="1"/>
  <c r="V10" i="1"/>
  <c r="V11" i="1"/>
  <c r="V12" i="1"/>
  <c r="V13" i="1"/>
  <c r="V14" i="1"/>
  <c r="S7" i="1"/>
  <c r="T7" i="1" s="1"/>
  <c r="S8" i="1"/>
  <c r="S9" i="1"/>
  <c r="S10" i="1"/>
  <c r="S11" i="1"/>
  <c r="S12" i="1"/>
  <c r="S13" i="1"/>
  <c r="S14" i="1"/>
  <c r="P7" i="1"/>
  <c r="Q7" i="1" s="1"/>
  <c r="P8" i="1"/>
  <c r="P9" i="1"/>
  <c r="P10" i="1"/>
  <c r="P11" i="1"/>
  <c r="P12" i="1"/>
  <c r="P13" i="1"/>
  <c r="P14" i="1"/>
  <c r="M7" i="1"/>
  <c r="N7" i="1" s="1"/>
  <c r="M8" i="1"/>
  <c r="M9" i="1"/>
  <c r="M10" i="1"/>
  <c r="M11" i="1"/>
  <c r="M12" i="1"/>
  <c r="M13" i="1"/>
  <c r="M14" i="1"/>
  <c r="J7" i="1"/>
  <c r="J8" i="1"/>
  <c r="J9" i="1"/>
  <c r="J10" i="1"/>
  <c r="J11" i="1"/>
  <c r="J12" i="1"/>
  <c r="J13" i="1"/>
  <c r="J14" i="1"/>
  <c r="G7" i="1"/>
  <c r="G8" i="1"/>
  <c r="G9" i="1"/>
  <c r="G10" i="1"/>
  <c r="G11" i="1"/>
  <c r="G12" i="1"/>
  <c r="G13" i="1"/>
  <c r="G14" i="1"/>
  <c r="D8" i="1"/>
  <c r="D11" i="1"/>
  <c r="D12" i="1"/>
  <c r="D13" i="1"/>
  <c r="D14" i="1"/>
  <c r="AG14" i="1"/>
  <c r="I180" i="5"/>
  <c r="J180" i="5"/>
  <c r="B75" i="1"/>
  <c r="D67" i="1"/>
  <c r="D56" i="1" s="1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AF180" i="5"/>
  <c r="D38" i="1"/>
  <c r="D70" i="1"/>
  <c r="C70" i="1"/>
  <c r="C38" i="1"/>
  <c r="D166" i="5"/>
  <c r="D167" i="5"/>
  <c r="B49" i="1"/>
  <c r="R165" i="5" s="1"/>
  <c r="B48" i="1"/>
  <c r="Q165" i="5" s="1"/>
  <c r="B47" i="1"/>
  <c r="P165" i="5" s="1"/>
  <c r="B46" i="1"/>
  <c r="O165" i="5" s="1"/>
  <c r="B45" i="1"/>
  <c r="N165" i="5" s="1"/>
  <c r="B44" i="1"/>
  <c r="M165" i="5" s="1"/>
  <c r="B43" i="1"/>
  <c r="L165" i="5" s="1"/>
  <c r="B42" i="1"/>
  <c r="B41" i="1"/>
  <c r="J165" i="5" s="1"/>
  <c r="B40" i="1"/>
  <c r="B39" i="1"/>
  <c r="H165" i="5" s="1"/>
  <c r="D50" i="1"/>
  <c r="D31" i="1"/>
  <c r="B62" i="1"/>
  <c r="B58" i="1"/>
  <c r="B55" i="1"/>
  <c r="C27" i="1"/>
  <c r="B71" i="1"/>
  <c r="B73" i="1"/>
  <c r="B88" i="1"/>
  <c r="B96" i="1"/>
  <c r="B80" i="1"/>
  <c r="B76" i="1"/>
  <c r="B78" i="1"/>
  <c r="B74" i="1"/>
  <c r="C94" i="1"/>
  <c r="C92" i="1"/>
  <c r="C26" i="1"/>
  <c r="B56" i="1"/>
  <c r="B63" i="1"/>
  <c r="P190" i="5" s="1"/>
  <c r="P166" i="5" s="1"/>
  <c r="B65" i="1"/>
  <c r="R190" i="5" s="1"/>
  <c r="R166" i="5" s="1"/>
  <c r="B77" i="1"/>
  <c r="B97" i="1"/>
  <c r="B93" i="1"/>
  <c r="B89" i="1"/>
  <c r="B95" i="1"/>
  <c r="B91" i="1"/>
  <c r="B87" i="1"/>
  <c r="B72" i="1"/>
  <c r="B79" i="1"/>
  <c r="AD14" i="1"/>
  <c r="C28" i="1"/>
  <c r="C32" i="1"/>
  <c r="C23" i="1"/>
  <c r="B57" i="1"/>
  <c r="J190" i="5" s="1"/>
  <c r="J166" i="5" s="1"/>
  <c r="B64" i="1"/>
  <c r="B81" i="1"/>
  <c r="B94" i="1"/>
  <c r="AA14" i="1"/>
  <c r="X14" i="1" s="1"/>
  <c r="D62" i="1" l="1"/>
  <c r="D65" i="1"/>
  <c r="D55" i="1"/>
  <c r="D60" i="1"/>
  <c r="D57" i="1"/>
  <c r="D32" i="1"/>
  <c r="D48" i="1" s="1"/>
  <c r="N8" i="1"/>
  <c r="N9" i="1" s="1"/>
  <c r="N10" i="1" s="1"/>
  <c r="N11" i="1" s="1"/>
  <c r="N12" i="1" s="1"/>
  <c r="N13" i="1" s="1"/>
  <c r="N14" i="1" s="1"/>
  <c r="Q8" i="1"/>
  <c r="T8" i="1"/>
  <c r="T9" i="1" s="1"/>
  <c r="T10" i="1" s="1"/>
  <c r="T11" i="1" s="1"/>
  <c r="T12" i="1" s="1"/>
  <c r="T13" i="1" s="1"/>
  <c r="T14" i="1" s="1"/>
  <c r="AF8" i="1"/>
  <c r="AF9" i="1" s="1"/>
  <c r="AF10" i="1" s="1"/>
  <c r="AF11" i="1" s="1"/>
  <c r="AF12" i="1" s="1"/>
  <c r="AF13" i="1" s="1"/>
  <c r="AF14" i="1" s="1"/>
  <c r="D25" i="1"/>
  <c r="D23" i="1"/>
  <c r="D28" i="1"/>
  <c r="D44" i="1" s="1"/>
  <c r="D27" i="1"/>
  <c r="D43" i="1" s="1"/>
  <c r="D51" i="1"/>
  <c r="D30" i="1"/>
  <c r="D46" i="1" s="1"/>
  <c r="D29" i="1"/>
  <c r="D45" i="1" s="1"/>
  <c r="D47" i="1"/>
  <c r="C30" i="1"/>
  <c r="C31" i="1"/>
  <c r="D24" i="1"/>
  <c r="D33" i="1"/>
  <c r="D49" i="1" s="1"/>
  <c r="C29" i="1"/>
  <c r="C25" i="1"/>
  <c r="D42" i="1"/>
  <c r="D92" i="1"/>
  <c r="D90" i="1"/>
  <c r="D95" i="1"/>
  <c r="D89" i="1"/>
  <c r="D96" i="1"/>
  <c r="D91" i="1"/>
  <c r="D97" i="1"/>
  <c r="D87" i="1"/>
  <c r="D88" i="1"/>
  <c r="D93" i="1"/>
  <c r="D80" i="1"/>
  <c r="D79" i="1"/>
  <c r="D81" i="1"/>
  <c r="D75" i="1"/>
  <c r="D76" i="1"/>
  <c r="D74" i="1"/>
  <c r="D71" i="1"/>
  <c r="D78" i="1"/>
  <c r="D72" i="1"/>
  <c r="D77" i="1"/>
  <c r="D73" i="1"/>
  <c r="C96" i="1"/>
  <c r="C82" i="1"/>
  <c r="C83" i="1" s="1"/>
  <c r="C97" i="1"/>
  <c r="G190" i="5"/>
  <c r="G166" i="5" s="1"/>
  <c r="C88" i="1"/>
  <c r="O139" i="5"/>
  <c r="O201" i="5"/>
  <c r="O197" i="5"/>
  <c r="O193" i="5"/>
  <c r="O202" i="5"/>
  <c r="O200" i="5"/>
  <c r="O196" i="5"/>
  <c r="O192" i="5"/>
  <c r="O198" i="5"/>
  <c r="O194" i="5"/>
  <c r="O199" i="5"/>
  <c r="O195" i="5"/>
  <c r="O191" i="5"/>
  <c r="S139" i="5"/>
  <c r="S201" i="5"/>
  <c r="S197" i="5"/>
  <c r="S193" i="5"/>
  <c r="S198" i="5"/>
  <c r="S194" i="5"/>
  <c r="S200" i="5"/>
  <c r="S196" i="5"/>
  <c r="S192" i="5"/>
  <c r="S199" i="5"/>
  <c r="S195" i="5"/>
  <c r="S191" i="5"/>
  <c r="S202" i="5"/>
  <c r="Z190" i="5"/>
  <c r="Z166" i="5" s="1"/>
  <c r="U190" i="5"/>
  <c r="U166" i="5" s="1"/>
  <c r="U199" i="5"/>
  <c r="U195" i="5"/>
  <c r="U191" i="5"/>
  <c r="U196" i="5"/>
  <c r="U202" i="5"/>
  <c r="U198" i="5"/>
  <c r="U194" i="5"/>
  <c r="U143" i="5"/>
  <c r="U200" i="5"/>
  <c r="U139" i="5"/>
  <c r="U201" i="5"/>
  <c r="U197" i="5"/>
  <c r="U193" i="5"/>
  <c r="U192" i="5"/>
  <c r="U142" i="5"/>
  <c r="U144" i="5" s="1"/>
  <c r="W122" i="5"/>
  <c r="W139" i="5"/>
  <c r="W201" i="5"/>
  <c r="W197" i="5"/>
  <c r="W193" i="5"/>
  <c r="W143" i="5"/>
  <c r="W200" i="5"/>
  <c r="W196" i="5"/>
  <c r="W192" i="5"/>
  <c r="W142" i="5"/>
  <c r="W144" i="5" s="1"/>
  <c r="W202" i="5"/>
  <c r="W199" i="5"/>
  <c r="W195" i="5"/>
  <c r="W191" i="5"/>
  <c r="W198" i="5"/>
  <c r="W194" i="5"/>
  <c r="Y122" i="5"/>
  <c r="Y199" i="5"/>
  <c r="Y195" i="5"/>
  <c r="Y191" i="5"/>
  <c r="Y202" i="5"/>
  <c r="Y198" i="5"/>
  <c r="Y194" i="5"/>
  <c r="Y143" i="5"/>
  <c r="Y192" i="5"/>
  <c r="Y139" i="5"/>
  <c r="Y201" i="5"/>
  <c r="Y197" i="5"/>
  <c r="Y193" i="5"/>
  <c r="Y200" i="5"/>
  <c r="Y196" i="5"/>
  <c r="Y142" i="5"/>
  <c r="Y144" i="5" s="1"/>
  <c r="AA122" i="5"/>
  <c r="AA139" i="5"/>
  <c r="AA201" i="5"/>
  <c r="AA197" i="5"/>
  <c r="AA193" i="5"/>
  <c r="AA143" i="5"/>
  <c r="AA202" i="5"/>
  <c r="AA200" i="5"/>
  <c r="AA196" i="5"/>
  <c r="AA192" i="5"/>
  <c r="AA142" i="5"/>
  <c r="AA144" i="5" s="1"/>
  <c r="AA198" i="5"/>
  <c r="AA194" i="5"/>
  <c r="AA199" i="5"/>
  <c r="AA195" i="5"/>
  <c r="AA191" i="5"/>
  <c r="AC122" i="5"/>
  <c r="AC199" i="5"/>
  <c r="AC195" i="5"/>
  <c r="AC191" i="5"/>
  <c r="AC200" i="5"/>
  <c r="AC192" i="5"/>
  <c r="AC202" i="5"/>
  <c r="AC198" i="5"/>
  <c r="AC194" i="5"/>
  <c r="AC143" i="5"/>
  <c r="AC196" i="5"/>
  <c r="AC139" i="5"/>
  <c r="AC201" i="5"/>
  <c r="AC197" i="5"/>
  <c r="AC193" i="5"/>
  <c r="AC142" i="5"/>
  <c r="AC144" i="5" s="1"/>
  <c r="P200" i="5"/>
  <c r="P196" i="5"/>
  <c r="P192" i="5"/>
  <c r="P199" i="5"/>
  <c r="P195" i="5"/>
  <c r="P191" i="5"/>
  <c r="P201" i="5"/>
  <c r="P202" i="5"/>
  <c r="P198" i="5"/>
  <c r="P194" i="5"/>
  <c r="P139" i="5"/>
  <c r="P197" i="5"/>
  <c r="P193" i="5"/>
  <c r="Q199" i="5"/>
  <c r="Q195" i="5"/>
  <c r="Q191" i="5"/>
  <c r="Q200" i="5"/>
  <c r="Q192" i="5"/>
  <c r="Q202" i="5"/>
  <c r="Q198" i="5"/>
  <c r="Q194" i="5"/>
  <c r="Q196" i="5"/>
  <c r="Q139" i="5"/>
  <c r="Q201" i="5"/>
  <c r="Q197" i="5"/>
  <c r="Q193" i="5"/>
  <c r="T190" i="5"/>
  <c r="T166" i="5" s="1"/>
  <c r="T200" i="5"/>
  <c r="T196" i="5"/>
  <c r="T192" i="5"/>
  <c r="T142" i="5"/>
  <c r="T144" i="5" s="1"/>
  <c r="T201" i="5"/>
  <c r="T197" i="5"/>
  <c r="T199" i="5"/>
  <c r="T195" i="5"/>
  <c r="T191" i="5"/>
  <c r="T193" i="5"/>
  <c r="T202" i="5"/>
  <c r="T198" i="5"/>
  <c r="T194" i="5"/>
  <c r="T139" i="5"/>
  <c r="T143" i="5"/>
  <c r="V190" i="5"/>
  <c r="V166" i="5" s="1"/>
  <c r="V202" i="5"/>
  <c r="V198" i="5"/>
  <c r="V194" i="5"/>
  <c r="V139" i="5"/>
  <c r="V201" i="5"/>
  <c r="V197" i="5"/>
  <c r="V193" i="5"/>
  <c r="V143" i="5"/>
  <c r="V142" i="5"/>
  <c r="V144" i="5" s="1"/>
  <c r="V199" i="5"/>
  <c r="V195" i="5"/>
  <c r="V200" i="5"/>
  <c r="V196" i="5"/>
  <c r="V192" i="5"/>
  <c r="V191" i="5"/>
  <c r="X190" i="5"/>
  <c r="X166" i="5" s="1"/>
  <c r="X200" i="5"/>
  <c r="X196" i="5"/>
  <c r="X192" i="5"/>
  <c r="X142" i="5"/>
  <c r="X144" i="5" s="1"/>
  <c r="X139" i="5"/>
  <c r="X193" i="5"/>
  <c r="X199" i="5"/>
  <c r="X195" i="5"/>
  <c r="X191" i="5"/>
  <c r="X197" i="5"/>
  <c r="X202" i="5"/>
  <c r="X198" i="5"/>
  <c r="X194" i="5"/>
  <c r="X201" i="5"/>
  <c r="X143" i="5"/>
  <c r="Z202" i="5"/>
  <c r="Z198" i="5"/>
  <c r="Z194" i="5"/>
  <c r="Z199" i="5"/>
  <c r="Z195" i="5"/>
  <c r="Z191" i="5"/>
  <c r="Z139" i="5"/>
  <c r="Z201" i="5"/>
  <c r="Z197" i="5"/>
  <c r="Z193" i="5"/>
  <c r="Z143" i="5"/>
  <c r="Z142" i="5"/>
  <c r="Z144" i="5" s="1"/>
  <c r="Z200" i="5"/>
  <c r="Z196" i="5"/>
  <c r="Z192" i="5"/>
  <c r="AB190" i="5"/>
  <c r="AB166" i="5" s="1"/>
  <c r="AB200" i="5"/>
  <c r="AB196" i="5"/>
  <c r="AB192" i="5"/>
  <c r="AB142" i="5"/>
  <c r="AB144" i="5" s="1"/>
  <c r="AB199" i="5"/>
  <c r="AB195" i="5"/>
  <c r="AB191" i="5"/>
  <c r="AB139" i="5"/>
  <c r="AB201" i="5"/>
  <c r="AB202" i="5"/>
  <c r="AB198" i="5"/>
  <c r="AB194" i="5"/>
  <c r="AB197" i="5"/>
  <c r="AB193" i="5"/>
  <c r="AB143" i="5"/>
  <c r="AD202" i="5"/>
  <c r="AD198" i="5"/>
  <c r="AD194" i="5"/>
  <c r="AD142" i="5"/>
  <c r="AD144" i="5" s="1"/>
  <c r="AD139" i="5"/>
  <c r="AD201" i="5"/>
  <c r="AD197" i="5"/>
  <c r="AD193" i="5"/>
  <c r="AD143" i="5"/>
  <c r="AD191" i="5"/>
  <c r="AD200" i="5"/>
  <c r="AD196" i="5"/>
  <c r="AD192" i="5"/>
  <c r="AD199" i="5"/>
  <c r="AD195" i="5"/>
  <c r="N202" i="5"/>
  <c r="N198" i="5"/>
  <c r="N194" i="5"/>
  <c r="N199" i="5"/>
  <c r="N195" i="5"/>
  <c r="N191" i="5"/>
  <c r="N139" i="5"/>
  <c r="N201" i="5"/>
  <c r="N197" i="5"/>
  <c r="N193" i="5"/>
  <c r="N200" i="5"/>
  <c r="N196" i="5"/>
  <c r="N192" i="5"/>
  <c r="R202" i="5"/>
  <c r="R198" i="5"/>
  <c r="R194" i="5"/>
  <c r="R139" i="5"/>
  <c r="R201" i="5"/>
  <c r="R197" i="5"/>
  <c r="R193" i="5"/>
  <c r="R191" i="5"/>
  <c r="R200" i="5"/>
  <c r="R196" i="5"/>
  <c r="R192" i="5"/>
  <c r="R199" i="5"/>
  <c r="R195" i="5"/>
  <c r="AF190" i="5"/>
  <c r="AF166" i="5" s="1"/>
  <c r="C66" i="1"/>
  <c r="C67" i="1" s="1"/>
  <c r="K202" i="5"/>
  <c r="K201" i="5"/>
  <c r="K200" i="5"/>
  <c r="K199" i="5"/>
  <c r="K198" i="5"/>
  <c r="K197" i="5"/>
  <c r="K196" i="5"/>
  <c r="K195" i="5"/>
  <c r="K194" i="5"/>
  <c r="K193" i="5"/>
  <c r="K192" i="5"/>
  <c r="K191" i="5"/>
  <c r="M202" i="5"/>
  <c r="M201" i="5"/>
  <c r="M200" i="5"/>
  <c r="M199" i="5"/>
  <c r="M198" i="5"/>
  <c r="M197" i="5"/>
  <c r="M196" i="5"/>
  <c r="M195" i="5"/>
  <c r="M194" i="5"/>
  <c r="M193" i="5"/>
  <c r="M192" i="5"/>
  <c r="M191" i="5"/>
  <c r="L202" i="5"/>
  <c r="L201" i="5"/>
  <c r="L200" i="5"/>
  <c r="L199" i="5"/>
  <c r="L198" i="5"/>
  <c r="L197" i="5"/>
  <c r="L196" i="5"/>
  <c r="L195" i="5"/>
  <c r="L194" i="5"/>
  <c r="L193" i="5"/>
  <c r="L192" i="5"/>
  <c r="L191" i="5"/>
  <c r="J202" i="5"/>
  <c r="J200" i="5"/>
  <c r="J198" i="5"/>
  <c r="J196" i="5"/>
  <c r="J194" i="5"/>
  <c r="J192" i="5"/>
  <c r="J201" i="5"/>
  <c r="J199" i="5"/>
  <c r="J197" i="5"/>
  <c r="J195" i="5"/>
  <c r="J193" i="5"/>
  <c r="J191" i="5"/>
  <c r="I201" i="5"/>
  <c r="I199" i="5"/>
  <c r="I197" i="5"/>
  <c r="I195" i="5"/>
  <c r="I193" i="5"/>
  <c r="I191" i="5"/>
  <c r="I202" i="5"/>
  <c r="I200" i="5"/>
  <c r="I198" i="5"/>
  <c r="I196" i="5"/>
  <c r="I194" i="5"/>
  <c r="I192" i="5"/>
  <c r="H201" i="5"/>
  <c r="H199" i="5"/>
  <c r="H197" i="5"/>
  <c r="H195" i="5"/>
  <c r="H193" i="5"/>
  <c r="H191" i="5"/>
  <c r="H202" i="5"/>
  <c r="H200" i="5"/>
  <c r="H198" i="5"/>
  <c r="H196" i="5"/>
  <c r="H194" i="5"/>
  <c r="H192" i="5"/>
  <c r="G139" i="5"/>
  <c r="G201" i="5"/>
  <c r="G199" i="5"/>
  <c r="G197" i="5"/>
  <c r="G195" i="5"/>
  <c r="G193" i="5"/>
  <c r="G167" i="5" s="1"/>
  <c r="G191" i="5"/>
  <c r="G202" i="5"/>
  <c r="G200" i="5"/>
  <c r="G198" i="5"/>
  <c r="G196" i="5"/>
  <c r="G194" i="5"/>
  <c r="G192" i="5"/>
  <c r="AE190" i="5"/>
  <c r="AE166" i="5" s="1"/>
  <c r="AE143" i="5"/>
  <c r="AE202" i="5"/>
  <c r="AE201" i="5"/>
  <c r="AE200" i="5"/>
  <c r="AE199" i="5"/>
  <c r="AE198" i="5"/>
  <c r="AE197" i="5"/>
  <c r="AE196" i="5"/>
  <c r="AE195" i="5"/>
  <c r="AE194" i="5"/>
  <c r="AE193" i="5"/>
  <c r="AE192" i="5"/>
  <c r="AE191" i="5"/>
  <c r="H122" i="5"/>
  <c r="B8" i="1"/>
  <c r="B9" i="1" s="1"/>
  <c r="B10" i="1" s="1"/>
  <c r="B11" i="1" s="1"/>
  <c r="B12" i="1" s="1"/>
  <c r="B13" i="1" s="1"/>
  <c r="B14" i="1" s="1"/>
  <c r="E8" i="1"/>
  <c r="E9" i="1" s="1"/>
  <c r="E10" i="1" s="1"/>
  <c r="E11" i="1" s="1"/>
  <c r="E12" i="1" s="1"/>
  <c r="E13" i="1" s="1"/>
  <c r="E14" i="1" s="1"/>
  <c r="L164" i="5"/>
  <c r="B23" i="1"/>
  <c r="J164" i="5"/>
  <c r="K7" i="1"/>
  <c r="K8" i="1" s="1"/>
  <c r="K9" i="1" s="1"/>
  <c r="K10" i="1" s="1"/>
  <c r="K11" i="1" s="1"/>
  <c r="K12" i="1" s="1"/>
  <c r="K13" i="1" s="1"/>
  <c r="K14" i="1" s="1"/>
  <c r="B24" i="1"/>
  <c r="D40" i="1" s="1"/>
  <c r="H7" i="1"/>
  <c r="H8" i="1" s="1"/>
  <c r="H9" i="1" s="1"/>
  <c r="H10" i="1" s="1"/>
  <c r="H11" i="1" s="1"/>
  <c r="H12" i="1" s="1"/>
  <c r="H13" i="1" s="1"/>
  <c r="H14" i="1" s="1"/>
  <c r="S190" i="5"/>
  <c r="S166" i="5" s="1"/>
  <c r="J104" i="5"/>
  <c r="J141" i="5" s="1"/>
  <c r="J100" i="5"/>
  <c r="J102" i="5"/>
  <c r="J97" i="5"/>
  <c r="N104" i="5"/>
  <c r="N141" i="5" s="1"/>
  <c r="N100" i="5"/>
  <c r="N102" i="5"/>
  <c r="N97" i="5"/>
  <c r="P104" i="5"/>
  <c r="P141" i="5" s="1"/>
  <c r="P100" i="5"/>
  <c r="P102" i="5"/>
  <c r="P97" i="5"/>
  <c r="R104" i="5"/>
  <c r="R141" i="5" s="1"/>
  <c r="R100" i="5"/>
  <c r="R102" i="5"/>
  <c r="R97" i="5"/>
  <c r="T104" i="5"/>
  <c r="T141" i="5" s="1"/>
  <c r="T100" i="5"/>
  <c r="T123" i="5" s="1"/>
  <c r="T136" i="5" s="1"/>
  <c r="T102" i="5"/>
  <c r="T97" i="5"/>
  <c r="V104" i="5"/>
  <c r="V141" i="5" s="1"/>
  <c r="V100" i="5"/>
  <c r="V123" i="5" s="1"/>
  <c r="V136" i="5" s="1"/>
  <c r="V102" i="5"/>
  <c r="V97" i="5"/>
  <c r="X104" i="5"/>
  <c r="X141" i="5" s="1"/>
  <c r="X100" i="5"/>
  <c r="X123" i="5" s="1"/>
  <c r="X136" i="5" s="1"/>
  <c r="X102" i="5"/>
  <c r="X97" i="5"/>
  <c r="Z104" i="5"/>
  <c r="Z141" i="5" s="1"/>
  <c r="Z100" i="5"/>
  <c r="Z123" i="5" s="1"/>
  <c r="Z136" i="5" s="1"/>
  <c r="Z102" i="5"/>
  <c r="Z97" i="5"/>
  <c r="AB104" i="5"/>
  <c r="AB141" i="5" s="1"/>
  <c r="AB100" i="5"/>
  <c r="AB123" i="5" s="1"/>
  <c r="AB136" i="5" s="1"/>
  <c r="AB102" i="5"/>
  <c r="AB97" i="5"/>
  <c r="AD104" i="5"/>
  <c r="AD141" i="5" s="1"/>
  <c r="AD100" i="5"/>
  <c r="AD123" i="5" s="1"/>
  <c r="AD136" i="5" s="1"/>
  <c r="AD102" i="5"/>
  <c r="AD97" i="5"/>
  <c r="R123" i="5"/>
  <c r="R135" i="5" s="1"/>
  <c r="P123" i="5"/>
  <c r="P135" i="5" s="1"/>
  <c r="K102" i="5"/>
  <c r="K97" i="5"/>
  <c r="K104" i="5"/>
  <c r="K141" i="5" s="1"/>
  <c r="K100" i="5"/>
  <c r="O102" i="5"/>
  <c r="O97" i="5"/>
  <c r="O104" i="5"/>
  <c r="O141" i="5" s="1"/>
  <c r="O100" i="5"/>
  <c r="Q102" i="5"/>
  <c r="Q97" i="5"/>
  <c r="Q104" i="5"/>
  <c r="Q141" i="5" s="1"/>
  <c r="Q100" i="5"/>
  <c r="S102" i="5"/>
  <c r="S97" i="5"/>
  <c r="S104" i="5"/>
  <c r="S141" i="5" s="1"/>
  <c r="S100" i="5"/>
  <c r="S123" i="5" s="1"/>
  <c r="U102" i="5"/>
  <c r="U97" i="5"/>
  <c r="U104" i="5"/>
  <c r="U141" i="5" s="1"/>
  <c r="U100" i="5"/>
  <c r="W102" i="5"/>
  <c r="W97" i="5"/>
  <c r="W104" i="5"/>
  <c r="W141" i="5" s="1"/>
  <c r="W100" i="5"/>
  <c r="W123" i="5" s="1"/>
  <c r="W136" i="5" s="1"/>
  <c r="Y102" i="5"/>
  <c r="Y97" i="5"/>
  <c r="Y104" i="5"/>
  <c r="Y141" i="5" s="1"/>
  <c r="Y100" i="5"/>
  <c r="Y123" i="5" s="1"/>
  <c r="Y136" i="5" s="1"/>
  <c r="AA102" i="5"/>
  <c r="AA97" i="5"/>
  <c r="AA104" i="5"/>
  <c r="AA141" i="5" s="1"/>
  <c r="AA100" i="5"/>
  <c r="AA123" i="5" s="1"/>
  <c r="AA136" i="5" s="1"/>
  <c r="AC102" i="5"/>
  <c r="AC97" i="5"/>
  <c r="AC104" i="5"/>
  <c r="AC141" i="5" s="1"/>
  <c r="AC100" i="5"/>
  <c r="AC123" i="5" s="1"/>
  <c r="AC136" i="5" s="1"/>
  <c r="AE102" i="5"/>
  <c r="AE97" i="5"/>
  <c r="AE104" i="5"/>
  <c r="AE141" i="5" s="1"/>
  <c r="AE100" i="5"/>
  <c r="I182" i="5"/>
  <c r="I97" i="5"/>
  <c r="I100" i="5"/>
  <c r="I102" i="5"/>
  <c r="I104" i="5"/>
  <c r="I141" i="5" s="1"/>
  <c r="O190" i="5"/>
  <c r="O166" i="5" s="1"/>
  <c r="Q190" i="5"/>
  <c r="Q166" i="5" s="1"/>
  <c r="N122" i="5"/>
  <c r="N123" i="5" s="1"/>
  <c r="N135" i="5" s="1"/>
  <c r="P126" i="5"/>
  <c r="R124" i="5"/>
  <c r="R130" i="5"/>
  <c r="R132" i="5"/>
  <c r="R127" i="5"/>
  <c r="R129" i="5"/>
  <c r="M164" i="5"/>
  <c r="L122" i="5"/>
  <c r="L123" i="5" s="1"/>
  <c r="L135" i="5" s="1"/>
  <c r="K164" i="5"/>
  <c r="I164" i="5"/>
  <c r="I157" i="5" s="1"/>
  <c r="G165" i="5"/>
  <c r="H164" i="5"/>
  <c r="K165" i="5"/>
  <c r="I165" i="5"/>
  <c r="H190" i="5"/>
  <c r="H166" i="5" s="1"/>
  <c r="H152" i="5"/>
  <c r="H147" i="5"/>
  <c r="H156" i="5"/>
  <c r="H155" i="5"/>
  <c r="G164" i="5"/>
  <c r="G157" i="5" s="1"/>
  <c r="G147" i="5"/>
  <c r="G152" i="5"/>
  <c r="T160" i="5"/>
  <c r="T162" i="5" s="1"/>
  <c r="V160" i="5"/>
  <c r="V162" i="5" s="1"/>
  <c r="X160" i="5"/>
  <c r="X162" i="5" s="1"/>
  <c r="Z160" i="5"/>
  <c r="AB160" i="5"/>
  <c r="AB162" i="5" s="1"/>
  <c r="AD160" i="5"/>
  <c r="S160" i="5"/>
  <c r="AE122" i="5"/>
  <c r="U122" i="5"/>
  <c r="I190" i="5"/>
  <c r="I166" i="5" s="1"/>
  <c r="K190" i="5"/>
  <c r="K166" i="5" s="1"/>
  <c r="N160" i="5"/>
  <c r="P160" i="5"/>
  <c r="R160" i="5"/>
  <c r="AG23" i="5"/>
  <c r="AE165" i="5"/>
  <c r="AE164" i="5"/>
  <c r="J122" i="5"/>
  <c r="G182" i="5"/>
  <c r="H182" i="5"/>
  <c r="O122" i="5"/>
  <c r="O123" i="5" s="1"/>
  <c r="O135" i="5" s="1"/>
  <c r="J41" i="5"/>
  <c r="N41" i="5"/>
  <c r="P41" i="5"/>
  <c r="R41" i="5"/>
  <c r="T41" i="5"/>
  <c r="V41" i="5"/>
  <c r="X41" i="5"/>
  <c r="Z41" i="5"/>
  <c r="AB41" i="5"/>
  <c r="AD41" i="5"/>
  <c r="J184" i="5"/>
  <c r="L184" i="5"/>
  <c r="N184" i="5"/>
  <c r="P184" i="5"/>
  <c r="R184" i="5"/>
  <c r="T184" i="5"/>
  <c r="V184" i="5"/>
  <c r="X184" i="5"/>
  <c r="Z184" i="5"/>
  <c r="AB184" i="5"/>
  <c r="AD184" i="5"/>
  <c r="I41" i="5"/>
  <c r="K41" i="5"/>
  <c r="O41" i="5"/>
  <c r="Q41" i="5"/>
  <c r="S41" i="5"/>
  <c r="U41" i="5"/>
  <c r="W41" i="5"/>
  <c r="Y41" i="5"/>
  <c r="AA41" i="5"/>
  <c r="AC41" i="5"/>
  <c r="AE41" i="5"/>
  <c r="M122" i="5"/>
  <c r="M123" i="5" s="1"/>
  <c r="M135" i="5" s="1"/>
  <c r="K122" i="5"/>
  <c r="I122" i="5"/>
  <c r="Q122" i="5"/>
  <c r="Q123" i="5" s="1"/>
  <c r="Q135" i="5" s="1"/>
  <c r="I184" i="5"/>
  <c r="K184" i="5"/>
  <c r="M184" i="5"/>
  <c r="O184" i="5"/>
  <c r="Q184" i="5"/>
  <c r="S184" i="5"/>
  <c r="U184" i="5"/>
  <c r="W184" i="5"/>
  <c r="Y184" i="5"/>
  <c r="AA184" i="5"/>
  <c r="AC184" i="5"/>
  <c r="AE184" i="5"/>
  <c r="AF23" i="5"/>
  <c r="G72" i="5"/>
  <c r="G116" i="5" s="1"/>
  <c r="Q9" i="1"/>
  <c r="Q10" i="1" s="1"/>
  <c r="Q11" i="1" s="1"/>
  <c r="Q12" i="1" s="1"/>
  <c r="Q13" i="1" s="1"/>
  <c r="Q14" i="1" s="1"/>
  <c r="AC8" i="1"/>
  <c r="AC9" i="1" s="1"/>
  <c r="AC10" i="1" s="1"/>
  <c r="AC11" i="1" s="1"/>
  <c r="AC12" i="1" s="1"/>
  <c r="AC13" i="1" s="1"/>
  <c r="AC14" i="1" s="1"/>
  <c r="W8" i="1"/>
  <c r="W9" i="1" s="1"/>
  <c r="W10" i="1" s="1"/>
  <c r="W11" i="1" s="1"/>
  <c r="W12" i="1" s="1"/>
  <c r="W13" i="1" s="1"/>
  <c r="W14" i="1" s="1"/>
  <c r="D41" i="1"/>
  <c r="V176" i="5"/>
  <c r="V181" i="5" s="1"/>
  <c r="AD176" i="5"/>
  <c r="AD181" i="5" s="1"/>
  <c r="AD185" i="5" s="1"/>
  <c r="AD186" i="5" s="1"/>
  <c r="Z176" i="5"/>
  <c r="Z181" i="5" s="1"/>
  <c r="Z185" i="5" s="1"/>
  <c r="Z186" i="5" s="1"/>
  <c r="U176" i="5"/>
  <c r="U181" i="5" s="1"/>
  <c r="Y176" i="5"/>
  <c r="Y181" i="5" s="1"/>
  <c r="AC176" i="5"/>
  <c r="AC181" i="5" s="1"/>
  <c r="U14" i="1"/>
  <c r="R14" i="1" s="1"/>
  <c r="AA190" i="5"/>
  <c r="AA166" i="5" s="1"/>
  <c r="AD190" i="5"/>
  <c r="AD166" i="5" s="1"/>
  <c r="D61" i="1"/>
  <c r="D59" i="1"/>
  <c r="T176" i="5"/>
  <c r="T181" i="5" s="1"/>
  <c r="T185" i="5" s="1"/>
  <c r="T186" i="5" s="1"/>
  <c r="AB176" i="5"/>
  <c r="AB181" i="5" s="1"/>
  <c r="D58" i="1"/>
  <c r="D64" i="1"/>
  <c r="D63" i="1"/>
  <c r="Z8" i="1"/>
  <c r="Z9" i="1" s="1"/>
  <c r="Z10" i="1" s="1"/>
  <c r="Z11" i="1" s="1"/>
  <c r="Z12" i="1" s="1"/>
  <c r="Z13" i="1" s="1"/>
  <c r="Z14" i="1" s="1"/>
  <c r="B60" i="1"/>
  <c r="M190" i="5" s="1"/>
  <c r="M166" i="5" s="1"/>
  <c r="B59" i="1"/>
  <c r="L190" i="5" s="1"/>
  <c r="L166" i="5" s="1"/>
  <c r="X176" i="5"/>
  <c r="X181" i="5" s="1"/>
  <c r="W176" i="5"/>
  <c r="W181" i="5" s="1"/>
  <c r="AA176" i="5"/>
  <c r="AA181" i="5" s="1"/>
  <c r="G122" i="5"/>
  <c r="C95" i="1"/>
  <c r="C93" i="1"/>
  <c r="C91" i="1"/>
  <c r="C87" i="1"/>
  <c r="C89" i="1"/>
  <c r="B92" i="1"/>
  <c r="D94" i="1"/>
  <c r="Z162" i="5" l="1"/>
  <c r="D39" i="1"/>
  <c r="AD162" i="5"/>
  <c r="C77" i="1"/>
  <c r="C78" i="1"/>
  <c r="C72" i="1"/>
  <c r="C71" i="1"/>
  <c r="C79" i="1"/>
  <c r="C73" i="1"/>
  <c r="C80" i="1"/>
  <c r="C74" i="1"/>
  <c r="C75" i="1"/>
  <c r="C76" i="1"/>
  <c r="C81" i="1"/>
  <c r="X185" i="5"/>
  <c r="X186" i="5" s="1"/>
  <c r="C46" i="1"/>
  <c r="C43" i="1"/>
  <c r="C41" i="1"/>
  <c r="C40" i="1"/>
  <c r="C51" i="1"/>
  <c r="C39" i="1"/>
  <c r="C45" i="1"/>
  <c r="C48" i="1"/>
  <c r="C42" i="1"/>
  <c r="C49" i="1"/>
  <c r="C44" i="1"/>
  <c r="C47" i="1"/>
  <c r="V185" i="5"/>
  <c r="V186" i="5" s="1"/>
  <c r="R133" i="5"/>
  <c r="R125" i="5"/>
  <c r="R128" i="5"/>
  <c r="P127" i="5"/>
  <c r="AB185" i="5"/>
  <c r="AB186" i="5" s="1"/>
  <c r="R131" i="5"/>
  <c r="R134" i="5"/>
  <c r="R126" i="5"/>
  <c r="N130" i="5"/>
  <c r="U123" i="5"/>
  <c r="U136" i="5" s="1"/>
  <c r="U137" i="5" s="1"/>
  <c r="U138" i="5" s="1"/>
  <c r="C58" i="1"/>
  <c r="C64" i="1"/>
  <c r="C62" i="1"/>
  <c r="C57" i="1"/>
  <c r="C55" i="1"/>
  <c r="C65" i="1"/>
  <c r="C56" i="1"/>
  <c r="C63" i="1"/>
  <c r="C61" i="1"/>
  <c r="C59" i="1"/>
  <c r="C60" i="1"/>
  <c r="L127" i="5"/>
  <c r="AD137" i="5"/>
  <c r="AD138" i="5" s="1"/>
  <c r="AD140" i="5" s="1"/>
  <c r="L125" i="5"/>
  <c r="G168" i="5"/>
  <c r="AE123" i="5"/>
  <c r="AF167" i="5"/>
  <c r="AB137" i="5"/>
  <c r="AB138" i="5" s="1"/>
  <c r="L126" i="5"/>
  <c r="L124" i="5"/>
  <c r="N127" i="5"/>
  <c r="N126" i="5"/>
  <c r="P130" i="5"/>
  <c r="P131" i="5"/>
  <c r="M127" i="5"/>
  <c r="M125" i="5"/>
  <c r="Q129" i="5"/>
  <c r="Q125" i="5"/>
  <c r="Q130" i="5"/>
  <c r="Q126" i="5"/>
  <c r="O128" i="5"/>
  <c r="O124" i="5"/>
  <c r="O127" i="5"/>
  <c r="K123" i="5"/>
  <c r="K131" i="5" s="1"/>
  <c r="J123" i="5"/>
  <c r="M128" i="5"/>
  <c r="M126" i="5"/>
  <c r="M124" i="5"/>
  <c r="P134" i="5"/>
  <c r="P128" i="5"/>
  <c r="P124" i="5"/>
  <c r="P129" i="5"/>
  <c r="P125" i="5"/>
  <c r="N125" i="5"/>
  <c r="N128" i="5"/>
  <c r="N124" i="5"/>
  <c r="Q131" i="5"/>
  <c r="Q127" i="5"/>
  <c r="Q132" i="5"/>
  <c r="Q128" i="5"/>
  <c r="Q124" i="5"/>
  <c r="O130" i="5"/>
  <c r="O126" i="5"/>
  <c r="O129" i="5"/>
  <c r="O125" i="5"/>
  <c r="I123" i="5"/>
  <c r="I124" i="5" s="1"/>
  <c r="P133" i="5"/>
  <c r="N129" i="5"/>
  <c r="L128" i="5"/>
  <c r="P132" i="5"/>
  <c r="AC137" i="5"/>
  <c r="AC138" i="5" s="1"/>
  <c r="AA137" i="5"/>
  <c r="AA138" i="5" s="1"/>
  <c r="Y137" i="5"/>
  <c r="Y138" i="5" s="1"/>
  <c r="W137" i="5"/>
  <c r="W138" i="5" s="1"/>
  <c r="I133" i="5"/>
  <c r="I128" i="5"/>
  <c r="I125" i="5"/>
  <c r="I130" i="5"/>
  <c r="K134" i="5"/>
  <c r="K127" i="5"/>
  <c r="K135" i="5"/>
  <c r="K130" i="5"/>
  <c r="K129" i="5"/>
  <c r="K128" i="5"/>
  <c r="K132" i="5"/>
  <c r="J135" i="5"/>
  <c r="J128" i="5"/>
  <c r="J132" i="5"/>
  <c r="J127" i="5"/>
  <c r="J131" i="5"/>
  <c r="J126" i="5"/>
  <c r="J130" i="5"/>
  <c r="J134" i="5"/>
  <c r="J129" i="5"/>
  <c r="J133" i="5"/>
  <c r="Z137" i="5"/>
  <c r="Z138" i="5" s="1"/>
  <c r="X137" i="5"/>
  <c r="X138" i="5" s="1"/>
  <c r="V137" i="5"/>
  <c r="V138" i="5" s="1"/>
  <c r="T137" i="5"/>
  <c r="T138" i="5" s="1"/>
  <c r="L129" i="5"/>
  <c r="L130" i="5"/>
  <c r="N131" i="5"/>
  <c r="N132" i="5"/>
  <c r="Q133" i="5"/>
  <c r="M129" i="5"/>
  <c r="O131" i="5"/>
  <c r="G118" i="5"/>
  <c r="G73" i="5"/>
  <c r="AE135" i="5"/>
  <c r="AE125" i="5"/>
  <c r="AE127" i="5"/>
  <c r="AE129" i="5"/>
  <c r="AE131" i="5"/>
  <c r="AE133" i="5"/>
  <c r="AE124" i="5"/>
  <c r="AE126" i="5"/>
  <c r="AE128" i="5"/>
  <c r="AE130" i="5"/>
  <c r="AE132" i="5"/>
  <c r="AE134" i="5"/>
  <c r="AC135" i="5"/>
  <c r="AC124" i="5"/>
  <c r="AC126" i="5"/>
  <c r="AC128" i="5"/>
  <c r="AC130" i="5"/>
  <c r="AC132" i="5"/>
  <c r="AC134" i="5"/>
  <c r="AC125" i="5"/>
  <c r="AC127" i="5"/>
  <c r="AC129" i="5"/>
  <c r="AC131" i="5"/>
  <c r="AC133" i="5"/>
  <c r="AA135" i="5"/>
  <c r="AA125" i="5"/>
  <c r="AA127" i="5"/>
  <c r="AA129" i="5"/>
  <c r="AA131" i="5"/>
  <c r="AA133" i="5"/>
  <c r="AA124" i="5"/>
  <c r="AA126" i="5"/>
  <c r="AA128" i="5"/>
  <c r="AA130" i="5"/>
  <c r="AA132" i="5"/>
  <c r="AA134" i="5"/>
  <c r="Y135" i="5"/>
  <c r="Y124" i="5"/>
  <c r="Y126" i="5"/>
  <c r="Y128" i="5"/>
  <c r="Y130" i="5"/>
  <c r="Y132" i="5"/>
  <c r="Y134" i="5"/>
  <c r="Y125" i="5"/>
  <c r="Y127" i="5"/>
  <c r="Y129" i="5"/>
  <c r="Y131" i="5"/>
  <c r="Y133" i="5"/>
  <c r="W135" i="5"/>
  <c r="W125" i="5"/>
  <c r="W127" i="5"/>
  <c r="W129" i="5"/>
  <c r="W131" i="5"/>
  <c r="W133" i="5"/>
  <c r="W124" i="5"/>
  <c r="W126" i="5"/>
  <c r="W128" i="5"/>
  <c r="W130" i="5"/>
  <c r="W132" i="5"/>
  <c r="W134" i="5"/>
  <c r="U135" i="5"/>
  <c r="U124" i="5"/>
  <c r="U126" i="5"/>
  <c r="U128" i="5"/>
  <c r="U130" i="5"/>
  <c r="U132" i="5"/>
  <c r="U134" i="5"/>
  <c r="U125" i="5"/>
  <c r="U127" i="5"/>
  <c r="U129" i="5"/>
  <c r="U131" i="5"/>
  <c r="U133" i="5"/>
  <c r="S135" i="5"/>
  <c r="S125" i="5"/>
  <c r="S127" i="5"/>
  <c r="S129" i="5"/>
  <c r="S131" i="5"/>
  <c r="S133" i="5"/>
  <c r="S124" i="5"/>
  <c r="S126" i="5"/>
  <c r="S128" i="5"/>
  <c r="S130" i="5"/>
  <c r="S132" i="5"/>
  <c r="S134" i="5"/>
  <c r="AD135" i="5"/>
  <c r="AD124" i="5"/>
  <c r="AD125" i="5"/>
  <c r="AD126" i="5"/>
  <c r="AD127" i="5"/>
  <c r="AD128" i="5"/>
  <c r="AD129" i="5"/>
  <c r="AD130" i="5"/>
  <c r="AD131" i="5"/>
  <c r="AD132" i="5"/>
  <c r="AD133" i="5"/>
  <c r="AD134" i="5"/>
  <c r="AB135" i="5"/>
  <c r="AB124" i="5"/>
  <c r="AB125" i="5"/>
  <c r="AB126" i="5"/>
  <c r="AB127" i="5"/>
  <c r="AB128" i="5"/>
  <c r="AB129" i="5"/>
  <c r="AB130" i="5"/>
  <c r="AB131" i="5"/>
  <c r="AB132" i="5"/>
  <c r="AB133" i="5"/>
  <c r="AB134" i="5"/>
  <c r="Z135" i="5"/>
  <c r="Z124" i="5"/>
  <c r="Z125" i="5"/>
  <c r="Z126" i="5"/>
  <c r="Z127" i="5"/>
  <c r="Z128" i="5"/>
  <c r="Z129" i="5"/>
  <c r="Z130" i="5"/>
  <c r="Z131" i="5"/>
  <c r="Z132" i="5"/>
  <c r="Z133" i="5"/>
  <c r="Z134" i="5"/>
  <c r="X135" i="5"/>
  <c r="X124" i="5"/>
  <c r="X125" i="5"/>
  <c r="X126" i="5"/>
  <c r="X127" i="5"/>
  <c r="X128" i="5"/>
  <c r="X129" i="5"/>
  <c r="X130" i="5"/>
  <c r="X131" i="5"/>
  <c r="X132" i="5"/>
  <c r="X133" i="5"/>
  <c r="X134" i="5"/>
  <c r="V135" i="5"/>
  <c r="V124" i="5"/>
  <c r="V125" i="5"/>
  <c r="V126" i="5"/>
  <c r="V127" i="5"/>
  <c r="V128" i="5"/>
  <c r="V129" i="5"/>
  <c r="V130" i="5"/>
  <c r="V131" i="5"/>
  <c r="V132" i="5"/>
  <c r="V133" i="5"/>
  <c r="V134" i="5"/>
  <c r="T135" i="5"/>
  <c r="T124" i="5"/>
  <c r="T125" i="5"/>
  <c r="T126" i="5"/>
  <c r="T127" i="5"/>
  <c r="T128" i="5"/>
  <c r="T129" i="5"/>
  <c r="T130" i="5"/>
  <c r="T131" i="5"/>
  <c r="T132" i="5"/>
  <c r="T133" i="5"/>
  <c r="T134" i="5"/>
  <c r="N133" i="5"/>
  <c r="G111" i="5"/>
  <c r="G114" i="5"/>
  <c r="AE107" i="5"/>
  <c r="AC107" i="5"/>
  <c r="AA107" i="5"/>
  <c r="Y107" i="5"/>
  <c r="W107" i="5"/>
  <c r="U107" i="5"/>
  <c r="S107" i="5"/>
  <c r="Q107" i="5"/>
  <c r="O107" i="5"/>
  <c r="K107" i="5"/>
  <c r="AD107" i="5"/>
  <c r="AB107" i="5"/>
  <c r="Z107" i="5"/>
  <c r="X107" i="5"/>
  <c r="V107" i="5"/>
  <c r="T107" i="5"/>
  <c r="R107" i="5"/>
  <c r="P107" i="5"/>
  <c r="N107" i="5"/>
  <c r="J107" i="5"/>
  <c r="I107" i="5"/>
  <c r="Q134" i="5"/>
  <c r="O134" i="5"/>
  <c r="O133" i="5"/>
  <c r="N134" i="5"/>
  <c r="O132" i="5"/>
  <c r="L134" i="5"/>
  <c r="L132" i="5"/>
  <c r="M134" i="5"/>
  <c r="M132" i="5"/>
  <c r="M130" i="5"/>
  <c r="M133" i="5"/>
  <c r="M131" i="5"/>
  <c r="L133" i="5"/>
  <c r="L131" i="5"/>
  <c r="K167" i="5"/>
  <c r="K168" i="5" s="1"/>
  <c r="P167" i="5"/>
  <c r="P168" i="5" s="1"/>
  <c r="Y167" i="5"/>
  <c r="Y168" i="5" s="1"/>
  <c r="Z167" i="5"/>
  <c r="Z168" i="5" s="1"/>
  <c r="N167" i="5"/>
  <c r="N168" i="5" s="1"/>
  <c r="AC167" i="5"/>
  <c r="AC168" i="5" s="1"/>
  <c r="Q167" i="5"/>
  <c r="Q168" i="5" s="1"/>
  <c r="M167" i="5"/>
  <c r="M168" i="5" s="1"/>
  <c r="T167" i="5"/>
  <c r="T168" i="5" s="1"/>
  <c r="AE167" i="5"/>
  <c r="AE168" i="5" s="1"/>
  <c r="AA167" i="5"/>
  <c r="AA168" i="5" s="1"/>
  <c r="O167" i="5"/>
  <c r="O168" i="5" s="1"/>
  <c r="G155" i="5"/>
  <c r="G156" i="5"/>
  <c r="Q160" i="5"/>
  <c r="O160" i="5"/>
  <c r="M160" i="5"/>
  <c r="AC160" i="5"/>
  <c r="AC162" i="5" s="1"/>
  <c r="AA160" i="5"/>
  <c r="AA162" i="5" s="1"/>
  <c r="Y160" i="5"/>
  <c r="Y162" i="5" s="1"/>
  <c r="W160" i="5"/>
  <c r="W162" i="5" s="1"/>
  <c r="U160" i="5"/>
  <c r="U162" i="5" s="1"/>
  <c r="R167" i="5"/>
  <c r="R168" i="5" s="1"/>
  <c r="V167" i="5"/>
  <c r="V168" i="5" s="1"/>
  <c r="S167" i="5"/>
  <c r="S168" i="5" s="1"/>
  <c r="L160" i="5"/>
  <c r="I160" i="5"/>
  <c r="Y185" i="5"/>
  <c r="Y186" i="5" s="1"/>
  <c r="AA185" i="5"/>
  <c r="AA186" i="5" s="1"/>
  <c r="H167" i="5"/>
  <c r="H168" i="5" s="1"/>
  <c r="I167" i="5"/>
  <c r="I168" i="5" s="1"/>
  <c r="K160" i="5"/>
  <c r="J167" i="5"/>
  <c r="J168" i="5" s="1"/>
  <c r="J160" i="5"/>
  <c r="U167" i="5"/>
  <c r="U168" i="5" s="1"/>
  <c r="AB167" i="5"/>
  <c r="AB168" i="5" s="1"/>
  <c r="W167" i="5"/>
  <c r="W168" i="5" s="1"/>
  <c r="W185" i="5"/>
  <c r="W186" i="5" s="1"/>
  <c r="U185" i="5"/>
  <c r="U186" i="5" s="1"/>
  <c r="AC185" i="5"/>
  <c r="AC186" i="5" s="1"/>
  <c r="H40" i="5"/>
  <c r="L167" i="5"/>
  <c r="L168" i="5" s="1"/>
  <c r="AD167" i="5"/>
  <c r="AD168" i="5" s="1"/>
  <c r="AF168" i="5"/>
  <c r="X167" i="5"/>
  <c r="O14" i="1"/>
  <c r="K133" i="5" l="1"/>
  <c r="I131" i="5"/>
  <c r="I134" i="5"/>
  <c r="AB140" i="5"/>
  <c r="I135" i="5"/>
  <c r="I127" i="5"/>
  <c r="I132" i="5"/>
  <c r="I126" i="5"/>
  <c r="I129" i="5"/>
  <c r="AE136" i="5"/>
  <c r="AE137" i="5" s="1"/>
  <c r="AE138" i="5" s="1"/>
  <c r="J125" i="5"/>
  <c r="J124" i="5"/>
  <c r="K124" i="5"/>
  <c r="K126" i="5"/>
  <c r="K125" i="5"/>
  <c r="V140" i="5"/>
  <c r="Z140" i="5"/>
  <c r="W140" i="5"/>
  <c r="AA140" i="5"/>
  <c r="T140" i="5"/>
  <c r="X140" i="5"/>
  <c r="U140" i="5"/>
  <c r="Y140" i="5"/>
  <c r="AC140" i="5"/>
  <c r="G121" i="5"/>
  <c r="AG72" i="5" s="1"/>
  <c r="H102" i="5"/>
  <c r="H97" i="5"/>
  <c r="H104" i="5"/>
  <c r="H141" i="5" s="1"/>
  <c r="H100" i="5"/>
  <c r="G40" i="5"/>
  <c r="AE160" i="5"/>
  <c r="H41" i="5"/>
  <c r="X168" i="5"/>
  <c r="L14" i="1"/>
  <c r="AG73" i="5" l="1"/>
  <c r="H123" i="5"/>
  <c r="AF72" i="5"/>
  <c r="AF73" i="5" s="1"/>
  <c r="G97" i="5"/>
  <c r="G102" i="5"/>
  <c r="G104" i="5"/>
  <c r="G141" i="5" s="1"/>
  <c r="S143" i="5" s="1"/>
  <c r="G100" i="5"/>
  <c r="G123" i="5" s="1"/>
  <c r="H107" i="5"/>
  <c r="H184" i="5"/>
  <c r="G41" i="5"/>
  <c r="I14" i="1"/>
  <c r="AG67" i="5" l="1"/>
  <c r="AG70" i="5"/>
  <c r="AG69" i="5"/>
  <c r="AF69" i="5" s="1"/>
  <c r="AG68" i="5"/>
  <c r="AF68" i="5" s="1"/>
  <c r="AE140" i="5"/>
  <c r="G107" i="5"/>
  <c r="H135" i="5"/>
  <c r="H131" i="5"/>
  <c r="AF70" i="5"/>
  <c r="H124" i="5"/>
  <c r="H132" i="5"/>
  <c r="H125" i="5"/>
  <c r="H136" i="5" s="1"/>
  <c r="H137" i="5" s="1"/>
  <c r="H138" i="5" s="1"/>
  <c r="H127" i="5"/>
  <c r="H128" i="5"/>
  <c r="H133" i="5"/>
  <c r="H130" i="5"/>
  <c r="H129" i="5"/>
  <c r="H134" i="5"/>
  <c r="H126" i="5"/>
  <c r="G134" i="5"/>
  <c r="G125" i="5"/>
  <c r="G127" i="5"/>
  <c r="G131" i="5"/>
  <c r="G135" i="5"/>
  <c r="S136" i="5" s="1"/>
  <c r="G130" i="5"/>
  <c r="G129" i="5"/>
  <c r="G133" i="5"/>
  <c r="G124" i="5"/>
  <c r="G126" i="5"/>
  <c r="G128" i="5"/>
  <c r="G132" i="5"/>
  <c r="O143" i="5"/>
  <c r="Q143" i="5"/>
  <c r="N143" i="5"/>
  <c r="M143" i="5"/>
  <c r="L143" i="5"/>
  <c r="P143" i="5"/>
  <c r="R143" i="5"/>
  <c r="AG40" i="5"/>
  <c r="H143" i="5"/>
  <c r="G143" i="5"/>
  <c r="I143" i="5"/>
  <c r="K143" i="5"/>
  <c r="J143" i="5"/>
  <c r="G184" i="5"/>
  <c r="G171" i="5"/>
  <c r="H171" i="5" s="1"/>
  <c r="I171" i="5" s="1"/>
  <c r="J171" i="5" s="1"/>
  <c r="K171" i="5" s="1"/>
  <c r="L171" i="5" s="1"/>
  <c r="M171" i="5" s="1"/>
  <c r="N171" i="5" s="1"/>
  <c r="O171" i="5" s="1"/>
  <c r="P171" i="5" s="1"/>
  <c r="Q171" i="5" s="1"/>
  <c r="R171" i="5" s="1"/>
  <c r="S171" i="5" s="1"/>
  <c r="T171" i="5" s="1"/>
  <c r="U171" i="5" s="1"/>
  <c r="V171" i="5" s="1"/>
  <c r="W171" i="5" s="1"/>
  <c r="X171" i="5" s="1"/>
  <c r="Y171" i="5" s="1"/>
  <c r="Z171" i="5" s="1"/>
  <c r="AA171" i="5" s="1"/>
  <c r="AB171" i="5" s="1"/>
  <c r="AC171" i="5" s="1"/>
  <c r="AD171" i="5" s="1"/>
  <c r="AE171" i="5" s="1"/>
  <c r="AF171" i="5" s="1"/>
  <c r="AF141" i="5"/>
  <c r="F14" i="1"/>
  <c r="AG71" i="5" l="1"/>
  <c r="M136" i="5"/>
  <c r="Q136" i="5"/>
  <c r="Q137" i="5" s="1"/>
  <c r="Q138" i="5" s="1"/>
  <c r="K136" i="5"/>
  <c r="K137" i="5" s="1"/>
  <c r="K138" i="5" s="1"/>
  <c r="P136" i="5"/>
  <c r="P137" i="5" s="1"/>
  <c r="P138" i="5" s="1"/>
  <c r="O136" i="5"/>
  <c r="O137" i="5" s="1"/>
  <c r="O138" i="5" s="1"/>
  <c r="R136" i="5"/>
  <c r="R137" i="5" s="1"/>
  <c r="R138" i="5" s="1"/>
  <c r="N136" i="5"/>
  <c r="N137" i="5" s="1"/>
  <c r="N138" i="5" s="1"/>
  <c r="L136" i="5"/>
  <c r="L137" i="5" s="1"/>
  <c r="L138" i="5" s="1"/>
  <c r="I136" i="5"/>
  <c r="I137" i="5" s="1"/>
  <c r="I138" i="5" s="1"/>
  <c r="AF67" i="5"/>
  <c r="AF71" i="5"/>
  <c r="L140" i="5"/>
  <c r="I140" i="5"/>
  <c r="J136" i="5"/>
  <c r="S137" i="5"/>
  <c r="S138" i="5" s="1"/>
  <c r="M137" i="5"/>
  <c r="M138" i="5" s="1"/>
  <c r="J137" i="5"/>
  <c r="J138" i="5" s="1"/>
  <c r="AF40" i="5"/>
  <c r="AG41" i="5"/>
  <c r="AG74" i="5" s="1"/>
  <c r="G136" i="5"/>
  <c r="C14" i="1"/>
  <c r="AG38" i="5" l="1"/>
  <c r="AG36" i="5"/>
  <c r="AG37" i="5"/>
  <c r="AF37" i="5" s="1"/>
  <c r="AG35" i="5"/>
  <c r="AF35" i="5" s="1"/>
  <c r="AF38" i="5"/>
  <c r="AF36" i="5"/>
  <c r="AF41" i="5"/>
  <c r="AF74" i="5" s="1"/>
  <c r="J140" i="5"/>
  <c r="K140" i="5"/>
  <c r="G137" i="5"/>
  <c r="R140" i="5" l="1"/>
  <c r="Q140" i="5"/>
  <c r="AF142" i="5"/>
  <c r="AF144" i="5" s="1"/>
  <c r="AG39" i="5"/>
  <c r="AF39" i="5" s="1"/>
  <c r="S140" i="5"/>
  <c r="P140" i="5"/>
  <c r="O140" i="5"/>
  <c r="N140" i="5"/>
  <c r="G138" i="5"/>
  <c r="H160" i="5"/>
  <c r="AF149" i="5" l="1"/>
  <c r="AF150" i="5"/>
  <c r="AF151" i="5"/>
  <c r="H140" i="5"/>
  <c r="G140" i="5"/>
  <c r="M140" i="5" l="1"/>
  <c r="H142" i="5"/>
  <c r="H162" i="5" s="1"/>
  <c r="G142" i="5"/>
  <c r="L142" i="5"/>
  <c r="L162" i="5" s="1"/>
  <c r="I142" i="5"/>
  <c r="I162" i="5" s="1"/>
  <c r="J142" i="5"/>
  <c r="J162" i="5" s="1"/>
  <c r="K142" i="5"/>
  <c r="K162" i="5" s="1"/>
  <c r="K144" i="5" l="1"/>
  <c r="G144" i="5"/>
  <c r="H144" i="5"/>
  <c r="H170" i="5"/>
  <c r="H174" i="5" s="1"/>
  <c r="AE142" i="5"/>
  <c r="AE162" i="5" s="1"/>
  <c r="I170" i="5"/>
  <c r="I174" i="5" s="1"/>
  <c r="I144" i="5"/>
  <c r="J170" i="5"/>
  <c r="J174" i="5" s="1"/>
  <c r="J144" i="5"/>
  <c r="L170" i="5"/>
  <c r="L144" i="5"/>
  <c r="G149" i="5"/>
  <c r="G150" i="5"/>
  <c r="S142" i="5"/>
  <c r="S162" i="5" s="1"/>
  <c r="R142" i="5"/>
  <c r="R162" i="5" s="1"/>
  <c r="Q142" i="5"/>
  <c r="Q162" i="5" s="1"/>
  <c r="O142" i="5"/>
  <c r="O162" i="5" s="1"/>
  <c r="N142" i="5"/>
  <c r="N162" i="5" s="1"/>
  <c r="P142" i="5"/>
  <c r="P162" i="5" s="1"/>
  <c r="M142" i="5"/>
  <c r="M162" i="5" s="1"/>
  <c r="K170" i="5"/>
  <c r="K174" i="5" s="1"/>
  <c r="H172" i="5" l="1"/>
  <c r="L172" i="5"/>
  <c r="L174" i="5"/>
  <c r="L175" i="5"/>
  <c r="J172" i="5"/>
  <c r="I175" i="5"/>
  <c r="I176" i="5" s="1"/>
  <c r="I181" i="5" s="1"/>
  <c r="I185" i="5" s="1"/>
  <c r="I186" i="5" s="1"/>
  <c r="H175" i="5"/>
  <c r="H176" i="5" s="1"/>
  <c r="H181" i="5" s="1"/>
  <c r="H185" i="5" s="1"/>
  <c r="H186" i="5" s="1"/>
  <c r="J175" i="5"/>
  <c r="J176" i="5" s="1"/>
  <c r="J181" i="5" s="1"/>
  <c r="J185" i="5" s="1"/>
  <c r="J186" i="5" s="1"/>
  <c r="I172" i="5"/>
  <c r="S144" i="5"/>
  <c r="AE144" i="5"/>
  <c r="R144" i="5"/>
  <c r="G160" i="5"/>
  <c r="P144" i="5"/>
  <c r="O144" i="5"/>
  <c r="M170" i="5"/>
  <c r="M144" i="5"/>
  <c r="N170" i="5"/>
  <c r="N144" i="5"/>
  <c r="Q144" i="5"/>
  <c r="M175" i="5"/>
  <c r="K172" i="5"/>
  <c r="K175" i="5"/>
  <c r="L176" i="5" l="1"/>
  <c r="L181" i="5" s="1"/>
  <c r="L185" i="5" s="1"/>
  <c r="L186" i="5" s="1"/>
  <c r="M172" i="5"/>
  <c r="M174" i="5"/>
  <c r="M176" i="5" s="1"/>
  <c r="M181" i="5" s="1"/>
  <c r="M185" i="5" s="1"/>
  <c r="M186" i="5" s="1"/>
  <c r="G162" i="5"/>
  <c r="G170" i="5" s="1"/>
  <c r="N172" i="5"/>
  <c r="N175" i="5"/>
  <c r="K176" i="5"/>
  <c r="K181" i="5" s="1"/>
  <c r="K185" i="5" s="1"/>
  <c r="K186" i="5" s="1"/>
  <c r="O170" i="5"/>
  <c r="G172" i="5" l="1"/>
  <c r="G174" i="5"/>
  <c r="G175" i="5"/>
  <c r="N176" i="5"/>
  <c r="N181" i="5" s="1"/>
  <c r="N185" i="5" s="1"/>
  <c r="N186" i="5" s="1"/>
  <c r="O172" i="5"/>
  <c r="O175" i="5"/>
  <c r="P170" i="5"/>
  <c r="G176" i="5" l="1"/>
  <c r="G181" i="5" s="1"/>
  <c r="G185" i="5" s="1"/>
  <c r="G186" i="5" s="1"/>
  <c r="O176" i="5"/>
  <c r="O181" i="5" s="1"/>
  <c r="O185" i="5" s="1"/>
  <c r="O186" i="5" s="1"/>
  <c r="P172" i="5"/>
  <c r="P175" i="5"/>
  <c r="Q170" i="5"/>
  <c r="P176" i="5" l="1"/>
  <c r="P181" i="5" s="1"/>
  <c r="P185" i="5" s="1"/>
  <c r="P186" i="5" s="1"/>
  <c r="Q172" i="5"/>
  <c r="Q175" i="5"/>
  <c r="R170" i="5"/>
  <c r="Q176" i="5" l="1"/>
  <c r="Q181" i="5" s="1"/>
  <c r="Q185" i="5" s="1"/>
  <c r="Q186" i="5" s="1"/>
  <c r="R172" i="5"/>
  <c r="R175" i="5"/>
  <c r="S170" i="5"/>
  <c r="R176" i="5" l="1"/>
  <c r="R181" i="5" s="1"/>
  <c r="R185" i="5" s="1"/>
  <c r="R186" i="5" s="1"/>
  <c r="S172" i="5"/>
  <c r="S175" i="5"/>
  <c r="T170" i="5"/>
  <c r="T172" i="5" s="1"/>
  <c r="S176" i="5" l="1"/>
  <c r="S181" i="5" s="1"/>
  <c r="S185" i="5" s="1"/>
  <c r="S186" i="5" s="1"/>
  <c r="U170" i="5"/>
  <c r="U172" i="5" s="1"/>
  <c r="V170" i="5" l="1"/>
  <c r="V172" i="5" s="1"/>
  <c r="W170" i="5" l="1"/>
  <c r="W172" i="5" s="1"/>
  <c r="X170" i="5" l="1"/>
  <c r="X172" i="5" s="1"/>
  <c r="Y170" i="5" l="1"/>
  <c r="Y172" i="5" s="1"/>
  <c r="Z170" i="5" l="1"/>
  <c r="Z172" i="5" s="1"/>
  <c r="AA170" i="5" l="1"/>
  <c r="AA172" i="5" s="1"/>
  <c r="AB170" i="5" l="1"/>
  <c r="AB172" i="5" s="1"/>
  <c r="AC170" i="5" l="1"/>
  <c r="AC172" i="5" s="1"/>
  <c r="AE170" i="5" l="1"/>
  <c r="AD170" i="5"/>
  <c r="AD172" i="5" s="1"/>
  <c r="AE172" i="5" l="1"/>
  <c r="AE175" i="5"/>
  <c r="AE176" i="5" l="1"/>
  <c r="AE181" i="5" s="1"/>
  <c r="AE185" i="5" s="1"/>
  <c r="AE186" i="5" s="1"/>
  <c r="AF160" i="5"/>
  <c r="AF162" i="5" s="1"/>
  <c r="AF170" i="5" l="1"/>
  <c r="AF175" i="5" s="1"/>
  <c r="AF172" i="5" l="1"/>
  <c r="AF174" i="5"/>
  <c r="AF179" i="5" s="1"/>
  <c r="AF181" i="5" s="1"/>
  <c r="AF185" i="5" s="1"/>
  <c r="AF186" i="5" s="1"/>
  <c r="AF17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Rubén</author>
  </authors>
  <commentList>
    <comment ref="G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H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I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J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K5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L5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M5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N5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O5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P5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Q5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R5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S5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T5" authorId="0" shapeId="0" xr:uid="{00000000-0006-0000-0000-00000E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U5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V5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W5" authorId="0" shapeId="0" xr:uid="{00000000-0006-0000-0000-000011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X5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Y5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Z5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A5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B5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C5" authorId="0" shapeId="0" xr:uid="{00000000-0006-0000-0000-000017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D5" authorId="0" shapeId="0" xr:uid="{00000000-0006-0000-0000-000018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E5" authorId="0" shapeId="0" xr:uid="{00000000-0006-0000-0000-000019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AF5" authorId="0" shapeId="0" xr:uid="{00000000-0006-0000-0000-00001A000000}">
      <text>
        <r>
          <rPr>
            <b/>
            <sz val="8"/>
            <color indexed="81"/>
            <rFont val="Tahoma"/>
            <family val="2"/>
          </rPr>
          <t>Elegir:
0: General; 1 Zona Patagónica; 2 Jubilados</t>
        </r>
      </text>
    </comment>
    <comment ref="E6" authorId="1" shapeId="0" xr:uid="{00000000-0006-0000-0000-00001B000000}">
      <text>
        <r>
          <rPr>
            <b/>
            <sz val="14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1" shapeId="0" xr:uid="{00000000-0006-0000-0000-00001C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H6" authorId="1" shapeId="0" xr:uid="{00000000-0006-0000-0000-00001D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I6" authorId="1" shapeId="0" xr:uid="{00000000-0006-0000-0000-00001E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J6" authorId="1" shapeId="0" xr:uid="{00000000-0006-0000-0000-00001F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K6" authorId="1" shapeId="0" xr:uid="{00000000-0006-0000-0000-000020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L6" authorId="1" shapeId="0" xr:uid="{00000000-0006-0000-0000-000021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M6" authorId="1" shapeId="0" xr:uid="{00000000-0006-0000-0000-000022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N6" authorId="1" shapeId="0" xr:uid="{00000000-0006-0000-0000-000023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O6" authorId="1" shapeId="0" xr:uid="{00000000-0006-0000-0000-000024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P6" authorId="1" shapeId="0" xr:uid="{00000000-0006-0000-0000-000025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Q6" authorId="1" shapeId="0" xr:uid="{00000000-0006-0000-0000-000026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R6" authorId="1" shapeId="0" xr:uid="{00000000-0006-0000-0000-000027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S6" authorId="1" shapeId="0" xr:uid="{00000000-0006-0000-0000-000028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T6" authorId="1" shapeId="0" xr:uid="{00000000-0006-0000-0000-000029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U6" authorId="1" shapeId="0" xr:uid="{00000000-0006-0000-0000-00002A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V6" authorId="1" shapeId="0" xr:uid="{00000000-0006-0000-0000-00002B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W6" authorId="1" shapeId="0" xr:uid="{00000000-0006-0000-0000-00002C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X6" authorId="1" shapeId="0" xr:uid="{00000000-0006-0000-0000-00002D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Y6" authorId="1" shapeId="0" xr:uid="{00000000-0006-0000-0000-00002E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Z6" authorId="1" shapeId="0" xr:uid="{00000000-0006-0000-0000-00002F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A6" authorId="1" shapeId="0" xr:uid="{00000000-0006-0000-0000-000030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B6" authorId="1" shapeId="0" xr:uid="{00000000-0006-0000-0000-000031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C6" authorId="1" shapeId="0" xr:uid="{00000000-0006-0000-0000-000032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D6" authorId="1" shapeId="0" xr:uid="{00000000-0006-0000-0000-000033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E6" authorId="1" shapeId="0" xr:uid="{00000000-0006-0000-0000-000034000000}">
      <text>
        <r>
          <rPr>
            <b/>
            <sz val="10"/>
            <color indexed="81"/>
            <rFont val="Tahoma"/>
            <family val="2"/>
          </rPr>
          <t>ES FUNDAMENTAL CARGAR LA FECHA DEL DEVENGAMIENTO O DEL PAGO (SEGÚN CRITERIO) PARA QUE LA PLANILLA HAGA CORRECTAMENTE LOS CÁLCULOS</t>
        </r>
      </text>
    </comment>
    <comment ref="AF6" authorId="1" shapeId="0" xr:uid="{00000000-0006-0000-0000-000035000000}">
      <text>
        <r>
          <rPr>
            <b/>
            <sz val="14"/>
            <color indexed="81"/>
            <rFont val="Tahoma"/>
            <family val="2"/>
          </rPr>
          <t>PONER LA FECHA DE LA LIQUIDACION FINAL / ANUAL</t>
        </r>
      </text>
    </comment>
  </commentList>
</comments>
</file>

<file path=xl/sharedStrings.xml><?xml version="1.0" encoding="utf-8"?>
<sst xmlns="http://schemas.openxmlformats.org/spreadsheetml/2006/main" count="878" uniqueCount="310">
  <si>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</si>
  <si>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</si>
  <si>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</si>
  <si>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</si>
  <si>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</si>
  <si>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</si>
  <si>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</si>
  <si>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</si>
  <si>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</si>
  <si>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</si>
  <si>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 NOVIEMBRE</t>
  </si>
  <si>
    <t>DICIEMBRE</t>
  </si>
  <si>
    <t>MAS</t>
  </si>
  <si>
    <t>de</t>
  </si>
  <si>
    <t>Pagan</t>
  </si>
  <si>
    <t>DE</t>
  </si>
  <si>
    <t>Legajo:</t>
  </si>
  <si>
    <t>Empleado:</t>
  </si>
  <si>
    <t>CUIL:</t>
  </si>
  <si>
    <t>informado:</t>
  </si>
  <si>
    <t>calculado:</t>
  </si>
  <si>
    <t>Mínimo No Imponible</t>
  </si>
  <si>
    <t>Deducción Especial</t>
  </si>
  <si>
    <t>Cónyuge</t>
  </si>
  <si>
    <t>Hijos</t>
  </si>
  <si>
    <t>calculado</t>
  </si>
  <si>
    <t>Cantidad</t>
  </si>
  <si>
    <t>Donaciones</t>
  </si>
  <si>
    <t>ANUAL</t>
  </si>
  <si>
    <t>Total Deducible:</t>
  </si>
  <si>
    <t>Mes</t>
  </si>
  <si>
    <t>Prima Seguro</t>
  </si>
  <si>
    <t>Caso Muerte</t>
  </si>
  <si>
    <t>Gastos</t>
  </si>
  <si>
    <t>Sepelio</t>
  </si>
  <si>
    <t>Intereses</t>
  </si>
  <si>
    <t>Hipotecarios</t>
  </si>
  <si>
    <t>ESCALA DE IMPUESTOS</t>
  </si>
  <si>
    <t>Retención calculada</t>
  </si>
  <si>
    <t>Fecha de devengamiento o de pago (según el método):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</si>
  <si>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</si>
  <si>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</si>
  <si>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</si>
  <si>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</si>
  <si>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</si>
  <si>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</si>
  <si>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</si>
  <si>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</si>
  <si>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</si>
  <si>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</si>
  <si>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</si>
  <si>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</si>
  <si>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Remuneración Bruta del período</t>
  </si>
  <si>
    <t>Alícuota máxima a considerar</t>
  </si>
  <si>
    <t>Nº de mes:</t>
  </si>
  <si>
    <t>Retención/Devolución a efectuar:</t>
  </si>
  <si>
    <t>INSTRUCCIONES</t>
  </si>
  <si>
    <t>Tanto las escalas como las deducciones se pueden modificar atento lo dispongan las Resoluciones de la AFIP.</t>
  </si>
  <si>
    <t>El sistema permite hasta 25 liquidaciones en el año más una liquidación final</t>
  </si>
  <si>
    <t>Hacer una hoja por empleado, copiando la hoja "Limpia"</t>
  </si>
  <si>
    <t>Es fundamental colocar la fecha de pago (o de devengamiento según el criterio adoptado) para que el sistema tenga en cuenta el mes a considerar.</t>
  </si>
  <si>
    <t>Determinar primero el criterio de cálculo: si es por lo devengado o por lo percibido (lo correcto es por lo percibido, pero en algunas empresas liquidan por lo devengado)</t>
  </si>
  <si>
    <t>Hijo 1</t>
  </si>
  <si>
    <t>Hijo 2</t>
  </si>
  <si>
    <t>Hijo 3</t>
  </si>
  <si>
    <t>Hijo 4</t>
  </si>
  <si>
    <t>Hijo 5</t>
  </si>
  <si>
    <t>Hijo 6</t>
  </si>
  <si>
    <t>Hijo 7</t>
  </si>
  <si>
    <t>Hijo 8</t>
  </si>
  <si>
    <t>Hijo 9</t>
  </si>
  <si>
    <t>Hijo 10</t>
  </si>
  <si>
    <t>Hijo 11</t>
  </si>
  <si>
    <t>Hijo 12</t>
  </si>
  <si>
    <t>Mes alta</t>
  </si>
  <si>
    <t>Mes baja</t>
  </si>
  <si>
    <t>CARGAS DE FAMILIA</t>
  </si>
  <si>
    <t>Se deberá informar el mes de baja sólo si corresponde (fallecimiento, cumplir la edad tope, o dejar de tenerlo como carga)</t>
  </si>
  <si>
    <t>Percepciones sobre Consumos Exterior</t>
  </si>
  <si>
    <t>Retenciones y percepciones efectuadas acumuladas:</t>
  </si>
  <si>
    <t>Para cada familiar deberá cargarse el mes en que debe considerarse como alta en ese año (si ya lo tiene de años anteriores, va 1)</t>
  </si>
  <si>
    <t>informado (anual)</t>
  </si>
  <si>
    <t>Columna Liquidación Final/Anual:</t>
  </si>
  <si>
    <t>Impto. sobre los créditos bancarios deducible</t>
  </si>
  <si>
    <t>Sub-Total</t>
  </si>
  <si>
    <t>y el impuesto sobre los créditos computables</t>
  </si>
  <si>
    <t>En este caso se consideran las Deducciones Personales a pleno, y se deben cargar el 40% los Honorarios Médicos abonados en el año, las percepciones sufridas por compras en el exterior o viajes,</t>
  </si>
  <si>
    <t>Tope de retención a efectuar en el período</t>
  </si>
  <si>
    <t>MONTO REALMENTE RETENIDO / DEVUELTO (Positivo / Negativo)</t>
  </si>
  <si>
    <t>Esto permite:</t>
  </si>
  <si>
    <t>a) En los casos que la AFIP establezca que no se deba efectuar la devolución del impuesto hasta que sea absorvido en el futuro, se pone 0</t>
  </si>
  <si>
    <t>b) Si por algún error se le retuvo o devolvió un valor del distinto del calculado, al informar el monto realmente retenido/devuelto el sistema arrastra correctamente los valores.</t>
  </si>
  <si>
    <t>MINIMO NO IMPONIBLE</t>
  </si>
  <si>
    <t>DEDUCCION ESPECIAL</t>
  </si>
  <si>
    <t>CONYUGE</t>
  </si>
  <si>
    <t>HIJOS</t>
  </si>
  <si>
    <t>OTRAS CARGAS</t>
  </si>
  <si>
    <t>ESTO ES MUY IMPORTANTE:</t>
  </si>
  <si>
    <t>Si por alguna razón se establece que una devolución de retenciones se haga en cuotas, en la liquidación donde se produzca dicha determinación poner en la fila 88 el monto total a devolver.</t>
  </si>
  <si>
    <t>En tal caso, en los recibos de sueldos (por fuera de este sistema) deberán poner el monto de la cuota mensual que se vaya devolviendo.</t>
  </si>
  <si>
    <t>El mes 13 se usa para la liquidación final, teniendo en cuenta las Deducciones Personales anuales, es para cálculo interno.</t>
  </si>
  <si>
    <t>Patagonia</t>
  </si>
  <si>
    <t>General</t>
  </si>
  <si>
    <t>Jubilados</t>
  </si>
  <si>
    <t>Ganancia neta para determinación de escala</t>
  </si>
  <si>
    <t>Zona diferencial</t>
  </si>
  <si>
    <t>Jubilados no especiales</t>
  </si>
  <si>
    <t>A</t>
  </si>
  <si>
    <t>A.1</t>
  </si>
  <si>
    <t>A.2</t>
  </si>
  <si>
    <t>Otros conceptos exentos</t>
  </si>
  <si>
    <t>IMPUESTO TOTAL DETERMINADO</t>
  </si>
  <si>
    <t>&lt;-- Mínimo Anual</t>
  </si>
  <si>
    <t>Impuesto determinado sin diferencial:</t>
  </si>
  <si>
    <t xml:space="preserve"> Descuentos deducibles: Jubilación</t>
  </si>
  <si>
    <t xml:space="preserve"> Descuentos deducibles: Ley 19032</t>
  </si>
  <si>
    <t xml:space="preserve"> Descuentos deducibles: Obra Social</t>
  </si>
  <si>
    <t xml:space="preserve"> Descuentos deducibles: Sindicales</t>
  </si>
  <si>
    <t>Oculta</t>
  </si>
  <si>
    <t>SI</t>
  </si>
  <si>
    <t>NO</t>
  </si>
  <si>
    <t>Rubro</t>
  </si>
  <si>
    <t>SOLO SE DEBEN CARGAR DATOS EN LAS CELDAS SOMBREADAS EN VERDE.</t>
  </si>
  <si>
    <t xml:space="preserve">NO ELIMINAR NI INSERTAR COLUMNAS Y/O FILAS. </t>
  </si>
  <si>
    <t>Dado lo extensa de la planilla, puede ocultar las columnas que no use, para mejorar la impresión.</t>
  </si>
  <si>
    <t>TOTAL HABERES REMUNERATIVOS</t>
  </si>
  <si>
    <t>Haberes Remunerativos normales (sin tratamiento especial)</t>
  </si>
  <si>
    <t>HABERES REMUNERATIVOS</t>
  </si>
  <si>
    <t>DESCUENTOS SOBRE HABERES REMUNERATIVOS</t>
  </si>
  <si>
    <t>TOTAL DESCUENTOS SOBRE HABERES REMUNERATIVOS</t>
  </si>
  <si>
    <t>HABERES NO REMUNERATIVOS</t>
  </si>
  <si>
    <t>GANANCIA NETA TOTAL</t>
  </si>
  <si>
    <t>Aguinaldo efectivamente abonado 2º cuota</t>
  </si>
  <si>
    <t>Aguinaldo efectivamente abonado 1º cuota</t>
  </si>
  <si>
    <t>Diferencial entre Hs. extras y ordinarias en feriados,  inhábiles y fines de semana. (Ley Ganancias, art. 20 inc. z)</t>
  </si>
  <si>
    <t>REMUNERACIONES ABONADAS POR EL AGENTE DE RETENCION</t>
  </si>
  <si>
    <t>Tratamiento</t>
  </si>
  <si>
    <t>e</t>
  </si>
  <si>
    <t>a</t>
  </si>
  <si>
    <t>b</t>
  </si>
  <si>
    <t>c</t>
  </si>
  <si>
    <t>Gastos sepelio</t>
  </si>
  <si>
    <t>f</t>
  </si>
  <si>
    <t>g</t>
  </si>
  <si>
    <t>h</t>
  </si>
  <si>
    <t>i</t>
  </si>
  <si>
    <t>j</t>
  </si>
  <si>
    <t>Honorarios medicos 40% de lo pagado con tope 5%</t>
  </si>
  <si>
    <t>k</t>
  </si>
  <si>
    <t>l</t>
  </si>
  <si>
    <t>m</t>
  </si>
  <si>
    <t>domesticos</t>
  </si>
  <si>
    <t>n</t>
  </si>
  <si>
    <t>aportes a caja en la medida que sea obligatorio para el beneficiario</t>
  </si>
  <si>
    <t>o</t>
  </si>
  <si>
    <t>p</t>
  </si>
  <si>
    <t>q</t>
  </si>
  <si>
    <t>Indumentaria</t>
  </si>
  <si>
    <t>SECTOR DE CARGA DE DATOS</t>
  </si>
  <si>
    <t>Movilidad y Viáticos Gravados en ganancias</t>
  </si>
  <si>
    <t>Materiual Didáctico Personal Docente, Gravados en Ganancias</t>
  </si>
  <si>
    <t>Haberes Remunerativos No Habituales</t>
  </si>
  <si>
    <t xml:space="preserve">Haberes Remunerativos no alcanzados en Ganancias </t>
  </si>
  <si>
    <t>Movilidad y Viáticos Exentos en ganancias</t>
  </si>
  <si>
    <t>A.3</t>
  </si>
  <si>
    <t>TOTAL HABERES NO REMUNERATIVOS</t>
  </si>
  <si>
    <t>REMUNERACIONES ABONADAS POR OTROS EMPLEADORES</t>
  </si>
  <si>
    <t xml:space="preserve"> Descuentos deducibles: Otros Obligatorios</t>
  </si>
  <si>
    <t>A.4</t>
  </si>
  <si>
    <t>A.5</t>
  </si>
  <si>
    <t>A.6</t>
  </si>
  <si>
    <t>DEDUCCIONES PERMITIDAS (INFORMAR ACUMULADAS)</t>
  </si>
  <si>
    <t>Aportes a Planes de seguro privados</t>
  </si>
  <si>
    <t>Gastos de Sepelio</t>
  </si>
  <si>
    <t>Amortizaciones e intereses compra rodados p/corredores y viajante de comercio</t>
  </si>
  <si>
    <t>Intereses de Créditos Hipotecarios</t>
  </si>
  <si>
    <t>Aportes a Soc. Gtia. Recíproca</t>
  </si>
  <si>
    <t>Alquiler de inmuebles destinados a Casa Habitación</t>
  </si>
  <si>
    <t>Empleados del Servicio Doméstico</t>
  </si>
  <si>
    <t>Gastos de Movilidad, viáticos y otras comp. abonadas por el empleador</t>
  </si>
  <si>
    <t>Gastos de adquisición indumentaria y/o equipamiento de trabajo</t>
  </si>
  <si>
    <t>Otras deducciones</t>
  </si>
  <si>
    <t>SECTOR DE CALCULOS</t>
  </si>
  <si>
    <t>Material Didáctico Personal Docente, Gravados en Ganancias</t>
  </si>
  <si>
    <t>FueraEscala</t>
  </si>
  <si>
    <t>Haberes No Remunerativos normales (sin tratamiento especial)</t>
  </si>
  <si>
    <t>Haberes No Remunerativos No Habituales</t>
  </si>
  <si>
    <t xml:space="preserve">Haberes No Remunerativos no alcanzados en Ganancias </t>
  </si>
  <si>
    <t>RNormal</t>
  </si>
  <si>
    <t>RProrrateable</t>
  </si>
  <si>
    <t>RExento</t>
  </si>
  <si>
    <t>NNormal</t>
  </si>
  <si>
    <t>NProrrateable</t>
  </si>
  <si>
    <t>Aguinaldo</t>
  </si>
  <si>
    <t>Haberes Remunerativos</t>
  </si>
  <si>
    <t>Haberes No Remunerativos</t>
  </si>
  <si>
    <t>Aguinaldo efectivamente abonados</t>
  </si>
  <si>
    <t>Horas extras gravadas (neteado del diferencial)</t>
  </si>
  <si>
    <t>NExento</t>
  </si>
  <si>
    <t>Descuentos proporcionados</t>
  </si>
  <si>
    <t>Meses restantes para el prorrateo</t>
  </si>
  <si>
    <t>Monto del mes prorrateable</t>
  </si>
  <si>
    <t>DEDUCCIONES COMPUTABLES</t>
  </si>
  <si>
    <t>Aportes para Fondos de Jubilaciones destinado a la Anses, Cajas Provinciales o Municipales</t>
  </si>
  <si>
    <t>Observaciones</t>
  </si>
  <si>
    <t>Descuentos con destinos a Obras Sociales y Cuotas Sindidales</t>
  </si>
  <si>
    <t>Cuotas Medicas Asistencial</t>
  </si>
  <si>
    <t>Beneficiario y Cargas de Familia</t>
  </si>
  <si>
    <t>Computo</t>
  </si>
  <si>
    <t>Mensual</t>
  </si>
  <si>
    <t>Tope</t>
  </si>
  <si>
    <t>d.1</t>
  </si>
  <si>
    <t>d.2</t>
  </si>
  <si>
    <t>Primas Seguro Caso de Muerte</t>
  </si>
  <si>
    <t>Primas riesgo de muerte y primas de ahorro, de seguros mixtos, execpto Seguros de Retiro Privado</t>
  </si>
  <si>
    <t>Adquisición de Fdos. Comunes de Inversión que se constituyan con fines de retiro (s/Comisión Nacional de Valores)</t>
  </si>
  <si>
    <t>s/Tabla</t>
  </si>
  <si>
    <t>Para Corredores y Viajantes de Comercio que usen vehículo propio, la amortizaicon vehiculo e intereses dedudas realituvas a adquisición.</t>
  </si>
  <si>
    <t>proporcionar an caso de uso también particular</t>
  </si>
  <si>
    <t>El 40% de alquileres de casa habitación</t>
  </si>
  <si>
    <t>MNI</t>
  </si>
  <si>
    <t>no debe tener inmuebles</t>
  </si>
  <si>
    <t>Descuentos obligatorios  de Leyes Nacionales, Provinciales o Municipales</t>
  </si>
  <si>
    <t>Intereses de Creditos Hipotecarios</t>
  </si>
  <si>
    <t>Aportes al capital SGR</t>
  </si>
  <si>
    <t>Gastos movilidad abonados por el empleador</t>
  </si>
  <si>
    <t>40% MNI</t>
  </si>
  <si>
    <t>Aportes Planes seguro privado</t>
  </si>
  <si>
    <t>5% de la ganancias antes de considerar donaciones y Honorarios Médicos</t>
  </si>
  <si>
    <t>5% de la ganancia antes de deducir Cuota Medica y Obra Social</t>
  </si>
  <si>
    <t>d.3</t>
  </si>
  <si>
    <t>Punto</t>
  </si>
  <si>
    <t>c/tope</t>
  </si>
  <si>
    <t>TOTAL DEDUCCIONES A CONSIDERAR</t>
  </si>
  <si>
    <t>Conceptos exentos, No remunerativos</t>
  </si>
  <si>
    <t>Conceptos exentos, Remunerativos</t>
  </si>
  <si>
    <t>SUELDO NETO PAGADO POR EL AGENTE DE RETENCION</t>
  </si>
  <si>
    <t>Ganancia Acumulada por Hs. Extras Gravadas</t>
  </si>
  <si>
    <t>Impuesto determinado por Diferencial Hs. Extras</t>
  </si>
  <si>
    <t>GRAVADO</t>
  </si>
  <si>
    <t>EXENTO</t>
  </si>
  <si>
    <t>Columnas a utilizar exclusivamente en la liquidación final o anual</t>
  </si>
  <si>
    <t>SUELDO NETO MENSUAL A CONSIDERAR PARA CALCULO AGUINALDO</t>
  </si>
  <si>
    <t>Aportes a Cajas Complementarias de Previsión</t>
  </si>
  <si>
    <t>CALCULOS - DEDUCCIONES A CONSIDERAR (luego de aplicar los topes)</t>
  </si>
  <si>
    <t>GANANCIA NETA ACUMULADA (SIN CONSIDERAR HS. EXTRAS GRAVADAS) ANTES DE DEDUCC. PERSONALES:</t>
  </si>
  <si>
    <t xml:space="preserve">Tabla de Deducciones:  </t>
  </si>
  <si>
    <t xml:space="preserve">Puede ocultar filas colocando en la celda corrrespondiente de la columna A la palabra "SI", filtrando por celda A6 </t>
  </si>
  <si>
    <t xml:space="preserve">Se utiliza exclusivamente para la liquidación Anual (en abril del año siguiente) o la Final (por cese de relación laboral). </t>
  </si>
  <si>
    <t>Honorarios Asistencia Sanitarios</t>
  </si>
  <si>
    <t>Cuota Médica Asistencial</t>
  </si>
  <si>
    <t>informado</t>
  </si>
  <si>
    <t>SUELDO NETO PAGADO POR OTROS EMPLEADORES</t>
  </si>
  <si>
    <t>GANANCIA POR HS. EXTRAS GRAVADAS</t>
  </si>
  <si>
    <t>Como las percepciones y el impto. sobre los creditos son hasta la concurrencia del impuesto, por lo que exceda del mismo el empleado deberá solicitar su devolución a la AFIP</t>
  </si>
  <si>
    <t>Art. 81 inc. b) Prima de seguro para caso de muerte</t>
  </si>
  <si>
    <t>Art. 81 inc. b) Primas de riesgo de muerte y ahorro de seguros mixtos</t>
  </si>
  <si>
    <t>Art. 81 inc. b) Cuotasparte de Fdo. Común de Inversión const. con fines de retiro</t>
  </si>
  <si>
    <t>Art. 81 inc. g) Cuota Médica Asistencial</t>
  </si>
  <si>
    <t>Art. 81 inc. a) Intereses de Créditos Hipotecarios</t>
  </si>
  <si>
    <t>Art. 81 inc. c) Donaciones</t>
  </si>
  <si>
    <t>Art. 81 inc. j) Aportes a Planes de seguro privados</t>
  </si>
  <si>
    <t>Art. 81 inc. h) 40% Honorarios Asistencia Sanitario</t>
  </si>
  <si>
    <t>Art, 81 inc. i) 40% del Alquiler de inmuebles destinados a Casa Habitación</t>
  </si>
  <si>
    <t>Art. 22) Gastos de Sepelio</t>
  </si>
  <si>
    <t>Art, 82 inc. e) Gastos de Movilidad, viáticos y otras comp. abonadas por el empleador</t>
  </si>
  <si>
    <t>Art. 17 y 80) Gastos de adquisición indumentaria y/o equipamiento de trabajo</t>
  </si>
  <si>
    <t>Art. 17 y 80) Otras deducciones</t>
  </si>
  <si>
    <t>Art. 81 inc. d) Aportes a Cajas Complementarioas de Previsión</t>
  </si>
  <si>
    <t>Art, 82 inc. f) Amortizaciones e intereses compra rodados p/corredores y viajante de comercio</t>
  </si>
  <si>
    <t>Ley 24467 Art. 79) Aportes a Soc. Gtia. Recíproca</t>
  </si>
  <si>
    <t>Fdo. Retiro</t>
  </si>
  <si>
    <t>Prima de seguro para caso de muerte y Cuotas Partes Fdo. Comun Inversion</t>
  </si>
  <si>
    <t>SUELDO NETO TOTAL</t>
  </si>
  <si>
    <t>Remuneración No Habitual a considerar en el mes</t>
  </si>
  <si>
    <t>SUELDO NETO MENSUAL CON SAC ESTIMADO, TOTAL</t>
  </si>
  <si>
    <t>HS. EXTRAS GRAVADAS ACUMULADAS</t>
  </si>
  <si>
    <t>5% antes de deducir Cuota Médica y Honorarios Médicos</t>
  </si>
  <si>
    <t>Montos abonados por el agente de retención</t>
  </si>
  <si>
    <t>Montos abonados por el otros empleadores</t>
  </si>
  <si>
    <t>P</t>
  </si>
  <si>
    <t>H</t>
  </si>
  <si>
    <t>SUELDO NETO ACUMULADO (INCLUYE HS. EXTRAS GRAVADAS)</t>
  </si>
  <si>
    <t>La planilla está destinada a quien tenga los conocimientos de liquidación de sueldos y de determinación del Impto. a las Ganancias al personal en relación de dependencia.</t>
  </si>
  <si>
    <t>Dada la complejidad de la misma, es recomendable que el cálculo del impuesto sea un procedimiento incorporado en el programa informático que se use para los sueldos.</t>
  </si>
  <si>
    <t>DESDE QUE SE LIQUIDE UN SUELDO, TIENE QUE HABER COMO MINIMO UNA LIQUIDACION DE SUELDOS POR MES (sin considerar el aguinaldo)</t>
  </si>
  <si>
    <t>Si en un mes no se liqudió sueldo alguno (porque en ese mes estuvo de licencia por cualquier causa), se debe cargar la "fecha de pago" correlativa.</t>
  </si>
  <si>
    <t>FORMA DE CONSIDERAR EL SAC:</t>
  </si>
  <si>
    <t>en liquidación final/anual</t>
  </si>
  <si>
    <t>en cada pago del SAC</t>
  </si>
  <si>
    <t>FINAL</t>
  </si>
  <si>
    <t>SEMESTRAL</t>
  </si>
  <si>
    <t>SELECCION ----&gt;</t>
  </si>
  <si>
    <t>ELEGIR EL METODO DEL CALCULO SOBRE EL AGUINALDO (según lo dispuesto en el Anexo II RG 4003, apartado C), indicándolo en la hoja "Tablas"</t>
  </si>
  <si>
    <t>Aguinaldo a considerar primera cuota</t>
  </si>
  <si>
    <t>Aguinaldo a considerar segunda cuota</t>
  </si>
  <si>
    <t>O sea que si un empleado trabajó todo el año, deben ser usados como mínimo 14 columnas correlativas (12 por sueldo y 2 por aguinaldos)</t>
  </si>
  <si>
    <t xml:space="preserve">EN LA FILA 187 DEBE INFORMARSE OBLIGATORIAMENTE LA RETENCION O DEVOLUCION EFECTIVAMENTE REALIZADA AL EMPLEADO. </t>
  </si>
  <si>
    <t>LOS AGUINALDOS DEBEN IR EN COLUMNA POR SEPARADO DEL SUELDO, y en sólo una columna por semestre</t>
  </si>
  <si>
    <t>SIEMPRE EMPEZAR A CARGAR DATOS MENSUALES A PARTIR DE LA COLUMNA G.  NO DEJAR COLUMNAS SIN DATOS ENTRE DOS USADAS</t>
  </si>
  <si>
    <t>Porc.:</t>
  </si>
  <si>
    <t>EL SISTEMA NO TIENE PREVISTO EL PAGO DE MÁS DE DOS AGUINALDOS AL AÑO. En el caso de que haya pagos por ajustes de aguinaldo, analicen</t>
  </si>
  <si>
    <t>en cada caso dónde poner esos montos adicionales (nunca en el renglón de aguinaldo)</t>
  </si>
  <si>
    <t>Por cada hijo declarado, deberá indicarse el porcentaje de deducción permitida (0, 50 o 100%). Se pone esta opción para el caso de que el empleado tenga hijos de distintas parejas, y deba analizarse el porcentaje dependiendo de la situación de cada una de esas relaciones.</t>
  </si>
  <si>
    <t>No es responsabilidad del autor los resultados obtenidos con la aplicación. Cada liquidación tiene su particularidad.  Para realizar una correcta liquidación se recomienda consulte a un Contador Público Matriculado.</t>
  </si>
  <si>
    <t>Créditos</t>
  </si>
  <si>
    <t>Autor: Rubén Santoro</t>
  </si>
  <si>
    <t>Publicado por www.ignacioonline.com.ar</t>
  </si>
  <si>
    <t>Este libro se compone 4 hojas para estimar retenciones de ganancias 4ta categorìa para empleados en relación de dependencia 2020</t>
  </si>
  <si>
    <t>Planilla Retenciones Ganancias cuarta Categoría en Relaación de dependencia 2020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</si>
</sst>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_ ;\-#,##0\ "/>
  </numFmts>
  <fonts count="22" x14ac:knownFonts="1">
    <font>
      <sz val="10"/>
      <name val="Times New Roman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color indexed="81"/>
      <name val="Tahoma"/>
      <family val="2"/>
    </font>
    <font>
      <sz val="14"/>
      <color indexed="81"/>
      <name val="Tahoma"/>
      <family val="2"/>
    </font>
    <font>
      <b/>
      <sz val="14"/>
      <color indexed="81"/>
      <name val="Tahoma"/>
      <family val="2"/>
    </font>
    <font>
      <sz val="10"/>
      <color indexed="9"/>
      <name val="Times New Roman"/>
      <family val="1"/>
    </font>
    <font>
      <sz val="10"/>
      <color indexed="10"/>
      <name val="Times New Roman"/>
      <family val="1"/>
    </font>
    <font>
      <sz val="8"/>
      <name val="Times New Roman"/>
      <family val="1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color theme="0"/>
      <name val="Times New Roman"/>
      <family val="1"/>
    </font>
    <font>
      <u/>
      <sz val="10"/>
      <color theme="10"/>
      <name val="Times New Roman"/>
      <family val="1"/>
    </font>
    <font>
      <b/>
      <sz val="12"/>
      <color theme="6" tint="-0.499984740745262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307">
    <xf numFmtId="0" fontId="0" fillId="0" borderId="0" xfId="0"/>
    <xf numFmtId="39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37" fontId="0" fillId="0" borderId="3" xfId="0" applyNumberFormat="1" applyBorder="1" applyAlignment="1">
      <alignment horizontal="center"/>
    </xf>
    <xf numFmtId="4" fontId="0" fillId="0" borderId="0" xfId="0" applyNumberFormat="1"/>
    <xf numFmtId="0" fontId="3" fillId="0" borderId="0" xfId="0" applyFont="1" applyFill="1" applyBorder="1"/>
    <xf numFmtId="0" fontId="0" fillId="0" borderId="0" xfId="0" applyFill="1"/>
    <xf numFmtId="0" fontId="4" fillId="0" borderId="0" xfId="0" applyFont="1"/>
    <xf numFmtId="0" fontId="4" fillId="0" borderId="0" xfId="0" applyFont="1" applyFill="1" applyBorder="1"/>
    <xf numFmtId="0" fontId="0" fillId="0" borderId="0" xfId="0" applyFill="1" applyBorder="1"/>
    <xf numFmtId="4" fontId="0" fillId="0" borderId="0" xfId="0" applyNumberFormat="1" applyFill="1"/>
    <xf numFmtId="4" fontId="0" fillId="0" borderId="0" xfId="0" applyNumberFormat="1" applyBorder="1"/>
    <xf numFmtId="39" fontId="0" fillId="0" borderId="0" xfId="0" applyNumberFormat="1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0" xfId="0" applyBorder="1" applyAlignment="1">
      <alignment horizontal="center"/>
    </xf>
    <xf numFmtId="0" fontId="0" fillId="0" borderId="0" xfId="0" quotePrefix="1"/>
    <xf numFmtId="0" fontId="0" fillId="0" borderId="4" xfId="0" applyBorder="1" applyProtection="1"/>
    <xf numFmtId="4" fontId="0" fillId="0" borderId="1" xfId="0" applyNumberFormat="1" applyBorder="1" applyProtection="1">
      <protection locked="0"/>
    </xf>
    <xf numFmtId="39" fontId="0" fillId="0" borderId="3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39" fontId="0" fillId="0" borderId="10" xfId="0" applyNumberFormat="1" applyBorder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Alignment="1" applyProtection="1">
      <alignment horizontal="center"/>
    </xf>
    <xf numFmtId="4" fontId="0" fillId="0" borderId="0" xfId="0" applyNumberFormat="1" applyProtection="1"/>
    <xf numFmtId="164" fontId="0" fillId="0" borderId="0" xfId="0" applyNumberFormat="1"/>
    <xf numFmtId="4" fontId="0" fillId="0" borderId="1" xfId="0" applyNumberFormat="1" applyFill="1" applyBorder="1" applyProtection="1">
      <protection locked="0"/>
    </xf>
    <xf numFmtId="0" fontId="0" fillId="0" borderId="2" xfId="0" applyFill="1" applyBorder="1" applyAlignment="1" applyProtection="1">
      <alignment horizontal="center"/>
    </xf>
    <xf numFmtId="0" fontId="0" fillId="0" borderId="0" xfId="0" applyFill="1" applyAlignment="1">
      <alignment horizontal="center"/>
    </xf>
    <xf numFmtId="4" fontId="0" fillId="0" borderId="0" xfId="0" applyNumberFormat="1" applyFill="1" applyProtection="1">
      <protection locked="0"/>
    </xf>
    <xf numFmtId="164" fontId="0" fillId="0" borderId="4" xfId="0" applyNumberFormat="1" applyFill="1" applyBorder="1" applyProtection="1"/>
    <xf numFmtId="164" fontId="0" fillId="0" borderId="4" xfId="0" applyNumberFormat="1" applyFill="1" applyBorder="1" applyAlignment="1" applyProtection="1">
      <alignment horizontal="center"/>
    </xf>
    <xf numFmtId="4" fontId="0" fillId="0" borderId="0" xfId="0" applyNumberFormat="1" applyFill="1" applyBorder="1" applyProtection="1">
      <protection locked="0"/>
    </xf>
    <xf numFmtId="1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4" fontId="0" fillId="0" borderId="0" xfId="0" applyNumberFormat="1" applyBorder="1" applyProtection="1">
      <protection locked="0"/>
    </xf>
    <xf numFmtId="3" fontId="8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Protection="1">
      <protection locked="0"/>
    </xf>
    <xf numFmtId="3" fontId="2" fillId="0" borderId="0" xfId="0" applyNumberFormat="1" applyFont="1" applyBorder="1" applyAlignment="1">
      <alignment horizontal="center"/>
    </xf>
    <xf numFmtId="0" fontId="0" fillId="0" borderId="0" xfId="0" applyFill="1" applyBorder="1" applyAlignment="1" applyProtection="1">
      <alignment horizontal="center"/>
    </xf>
    <xf numFmtId="4" fontId="3" fillId="0" borderId="0" xfId="0" applyNumberFormat="1" applyFont="1" applyBorder="1"/>
    <xf numFmtId="0" fontId="0" fillId="0" borderId="0" xfId="0" applyProtection="1"/>
    <xf numFmtId="0" fontId="2" fillId="0" borderId="0" xfId="0" applyFont="1" applyProtection="1"/>
    <xf numFmtId="9" fontId="2" fillId="0" borderId="0" xfId="0" applyNumberFormat="1" applyFont="1" applyProtection="1"/>
    <xf numFmtId="0" fontId="1" fillId="0" borderId="0" xfId="0" applyFont="1" applyProtection="1"/>
    <xf numFmtId="0" fontId="13" fillId="0" borderId="0" xfId="0" applyFont="1" applyAlignment="1" applyProtection="1">
      <alignment horizontal="center" vertical="center" wrapText="1"/>
    </xf>
    <xf numFmtId="0" fontId="4" fillId="0" borderId="0" xfId="0" applyFont="1" applyBorder="1" applyProtection="1"/>
    <xf numFmtId="0" fontId="0" fillId="0" borderId="4" xfId="0" applyFill="1" applyBorder="1" applyAlignment="1" applyProtection="1">
      <alignment horizontal="center"/>
    </xf>
    <xf numFmtId="0" fontId="0" fillId="0" borderId="0" xfId="0" applyFill="1" applyProtection="1"/>
    <xf numFmtId="0" fontId="4" fillId="0" borderId="0" xfId="0" applyFont="1" applyFill="1" applyProtection="1"/>
    <xf numFmtId="0" fontId="4" fillId="0" borderId="4" xfId="0" applyFont="1" applyBorder="1" applyProtection="1"/>
    <xf numFmtId="0" fontId="4" fillId="0" borderId="13" xfId="0" quotePrefix="1" applyFont="1" applyFill="1" applyBorder="1" applyAlignment="1" applyProtection="1">
      <alignment horizontal="left"/>
    </xf>
    <xf numFmtId="4" fontId="0" fillId="0" borderId="13" xfId="0" applyNumberFormat="1" applyFill="1" applyBorder="1" applyProtection="1"/>
    <xf numFmtId="0" fontId="4" fillId="0" borderId="4" xfId="0" quotePrefix="1" applyFont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4" fillId="0" borderId="0" xfId="0" applyFont="1" applyProtection="1"/>
    <xf numFmtId="164" fontId="0" fillId="0" borderId="4" xfId="0" applyNumberFormat="1" applyFill="1" applyBorder="1" applyAlignment="1" applyProtection="1">
      <alignment horizontal="right"/>
    </xf>
    <xf numFmtId="0" fontId="4" fillId="0" borderId="19" xfId="0" applyFont="1" applyFill="1" applyBorder="1" applyProtection="1"/>
    <xf numFmtId="0" fontId="4" fillId="0" borderId="19" xfId="0" applyFont="1" applyFill="1" applyBorder="1" applyAlignment="1" applyProtection="1">
      <alignment horizontal="center"/>
    </xf>
    <xf numFmtId="4" fontId="0" fillId="0" borderId="0" xfId="0" applyNumberFormat="1" applyFill="1" applyBorder="1" applyProtection="1"/>
    <xf numFmtId="164" fontId="3" fillId="0" borderId="4" xfId="0" applyNumberFormat="1" applyFont="1" applyFill="1" applyBorder="1" applyProtection="1"/>
    <xf numFmtId="164" fontId="3" fillId="0" borderId="20" xfId="0" applyNumberFormat="1" applyFont="1" applyFill="1" applyBorder="1" applyProtection="1"/>
    <xf numFmtId="0" fontId="0" fillId="0" borderId="0" xfId="0" applyBorder="1" applyProtection="1"/>
    <xf numFmtId="0" fontId="1" fillId="0" borderId="20" xfId="0" applyFont="1" applyBorder="1" applyAlignment="1" applyProtection="1">
      <alignment horizontal="left"/>
    </xf>
    <xf numFmtId="0" fontId="4" fillId="0" borderId="14" xfId="0" applyFont="1" applyBorder="1" applyProtection="1"/>
    <xf numFmtId="39" fontId="0" fillId="0" borderId="20" xfId="0" applyNumberFormat="1" applyFill="1" applyBorder="1" applyProtection="1"/>
    <xf numFmtId="0" fontId="0" fillId="0" borderId="20" xfId="0" applyBorder="1" applyProtection="1"/>
    <xf numFmtId="164" fontId="0" fillId="0" borderId="20" xfId="0" applyNumberFormat="1" applyFill="1" applyBorder="1" applyProtection="1"/>
    <xf numFmtId="0" fontId="3" fillId="0" borderId="0" xfId="0" applyFont="1" applyFill="1" applyAlignment="1" applyProtection="1">
      <alignment horizontal="center"/>
    </xf>
    <xf numFmtId="4" fontId="0" fillId="0" borderId="0" xfId="0" applyNumberFormat="1" applyFill="1" applyProtection="1"/>
    <xf numFmtId="0" fontId="3" fillId="0" borderId="0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4" fillId="0" borderId="4" xfId="0" applyFont="1" applyFill="1" applyBorder="1" applyProtection="1"/>
    <xf numFmtId="0" fontId="0" fillId="0" borderId="4" xfId="0" applyFill="1" applyBorder="1" applyProtection="1"/>
    <xf numFmtId="164" fontId="0" fillId="0" borderId="11" xfId="0" applyNumberFormat="1" applyFill="1" applyBorder="1" applyProtection="1"/>
    <xf numFmtId="0" fontId="0" fillId="0" borderId="19" xfId="0" applyFill="1" applyBorder="1" applyProtection="1"/>
    <xf numFmtId="164" fontId="0" fillId="0" borderId="1" xfId="0" applyNumberFormat="1" applyFill="1" applyBorder="1" applyProtection="1"/>
    <xf numFmtId="0" fontId="1" fillId="3" borderId="4" xfId="0" applyFont="1" applyFill="1" applyBorder="1" applyProtection="1"/>
    <xf numFmtId="39" fontId="0" fillId="0" borderId="0" xfId="0" applyNumberFormat="1" applyFill="1" applyProtection="1"/>
    <xf numFmtId="0" fontId="4" fillId="0" borderId="0" xfId="0" applyFont="1" applyAlignment="1" applyProtection="1">
      <alignment horizontal="center"/>
    </xf>
    <xf numFmtId="4" fontId="4" fillId="0" borderId="0" xfId="0" applyNumberFormat="1" applyFont="1" applyFill="1" applyProtection="1"/>
    <xf numFmtId="39" fontId="0" fillId="0" borderId="0" xfId="0" applyNumberFormat="1" applyAlignment="1">
      <alignment horizontal="center"/>
    </xf>
    <xf numFmtId="39" fontId="0" fillId="0" borderId="0" xfId="0" applyNumberFormat="1" applyProtection="1"/>
    <xf numFmtId="0" fontId="0" fillId="2" borderId="19" xfId="0" applyFill="1" applyBorder="1"/>
    <xf numFmtId="0" fontId="3" fillId="2" borderId="20" xfId="0" applyFont="1" applyFill="1" applyBorder="1"/>
    <xf numFmtId="4" fontId="0" fillId="2" borderId="20" xfId="0" applyNumberFormat="1" applyFill="1" applyBorder="1"/>
    <xf numFmtId="0" fontId="0" fillId="2" borderId="20" xfId="0" applyFill="1" applyBorder="1"/>
    <xf numFmtId="0" fontId="0" fillId="2" borderId="14" xfId="0" applyFill="1" applyBorder="1"/>
    <xf numFmtId="0" fontId="2" fillId="0" borderId="4" xfId="0" applyFont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2" fillId="0" borderId="4" xfId="0" applyFont="1" applyBorder="1" applyProtection="1"/>
    <xf numFmtId="0" fontId="1" fillId="0" borderId="0" xfId="0" applyFont="1" applyBorder="1" applyAlignment="1" applyProtection="1">
      <alignment horizontal="center"/>
    </xf>
    <xf numFmtId="0" fontId="0" fillId="0" borderId="4" xfId="0" applyBorder="1"/>
    <xf numFmtId="164" fontId="1" fillId="0" borderId="4" xfId="0" applyNumberFormat="1" applyFont="1" applyFill="1" applyBorder="1" applyProtection="1"/>
    <xf numFmtId="0" fontId="1" fillId="0" borderId="19" xfId="0" applyFont="1" applyBorder="1" applyProtection="1"/>
    <xf numFmtId="0" fontId="2" fillId="0" borderId="14" xfId="0" applyFont="1" applyBorder="1" applyProtection="1"/>
    <xf numFmtId="0" fontId="1" fillId="0" borderId="14" xfId="0" applyFont="1" applyBorder="1" applyProtection="1"/>
    <xf numFmtId="0" fontId="2" fillId="0" borderId="20" xfId="0" applyFont="1" applyBorder="1" applyAlignment="1" applyProtection="1">
      <alignment horizontal="left"/>
    </xf>
    <xf numFmtId="0" fontId="1" fillId="0" borderId="13" xfId="0" applyFont="1" applyBorder="1" applyProtection="1"/>
    <xf numFmtId="0" fontId="2" fillId="0" borderId="0" xfId="0" applyFont="1"/>
    <xf numFmtId="9" fontId="2" fillId="0" borderId="0" xfId="0" applyNumberFormat="1" applyFont="1" applyAlignment="1" applyProtection="1">
      <alignment horizontal="center"/>
    </xf>
    <xf numFmtId="0" fontId="4" fillId="0" borderId="0" xfId="0" applyFont="1" applyFill="1" applyBorder="1" applyProtection="1"/>
    <xf numFmtId="14" fontId="0" fillId="0" borderId="0" xfId="0" applyNumberFormat="1" applyFill="1" applyBorder="1" applyAlignment="1" applyProtection="1">
      <alignment horizontal="center"/>
    </xf>
    <xf numFmtId="10" fontId="0" fillId="0" borderId="0" xfId="0" applyNumberFormat="1" applyFill="1" applyBorder="1" applyAlignment="1" applyProtection="1">
      <alignment horizontal="center"/>
    </xf>
    <xf numFmtId="0" fontId="4" fillId="0" borderId="2" xfId="0" applyFont="1" applyBorder="1" applyProtection="1"/>
    <xf numFmtId="0" fontId="2" fillId="0" borderId="10" xfId="0" applyFont="1" applyBorder="1" applyProtection="1"/>
    <xf numFmtId="0" fontId="1" fillId="0" borderId="14" xfId="0" applyFont="1" applyBorder="1" applyAlignment="1" applyProtection="1">
      <alignment horizontal="left"/>
    </xf>
    <xf numFmtId="0" fontId="2" fillId="0" borderId="19" xfId="0" applyFont="1" applyBorder="1" applyProtection="1"/>
    <xf numFmtId="0" fontId="2" fillId="0" borderId="19" xfId="0" applyFont="1" applyBorder="1" applyAlignment="1" applyProtection="1">
      <alignment horizontal="left"/>
    </xf>
    <xf numFmtId="165" fontId="0" fillId="0" borderId="4" xfId="0" applyNumberFormat="1" applyFill="1" applyBorder="1" applyAlignment="1" applyProtection="1">
      <alignment horizontal="center"/>
    </xf>
    <xf numFmtId="0" fontId="0" fillId="0" borderId="0" xfId="0" applyAlignment="1">
      <alignment wrapText="1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9" fontId="0" fillId="0" borderId="4" xfId="0" applyNumberFormat="1" applyBorder="1" applyAlignment="1">
      <alignment vertical="center" wrapText="1"/>
    </xf>
    <xf numFmtId="9" fontId="2" fillId="0" borderId="4" xfId="0" applyNumberFormat="1" applyFont="1" applyBorder="1" applyAlignment="1">
      <alignment vertical="center" wrapText="1"/>
    </xf>
    <xf numFmtId="164" fontId="0" fillId="0" borderId="0" xfId="0" applyNumberFormat="1" applyFill="1" applyBorder="1" applyProtection="1"/>
    <xf numFmtId="164" fontId="0" fillId="0" borderId="13" xfId="0" applyNumberFormat="1" applyFill="1" applyBorder="1" applyProtection="1"/>
    <xf numFmtId="164" fontId="0" fillId="0" borderId="19" xfId="0" applyNumberFormat="1" applyFill="1" applyBorder="1" applyProtection="1"/>
    <xf numFmtId="0" fontId="1" fillId="0" borderId="11" xfId="0" applyFont="1" applyBorder="1" applyProtection="1"/>
    <xf numFmtId="39" fontId="0" fillId="0" borderId="11" xfId="0" applyNumberFormat="1" applyFill="1" applyBorder="1" applyProtection="1"/>
    <xf numFmtId="0" fontId="0" fillId="0" borderId="13" xfId="0" applyBorder="1" applyProtection="1"/>
    <xf numFmtId="39" fontId="0" fillId="0" borderId="13" xfId="0" applyNumberFormat="1" applyFill="1" applyBorder="1" applyProtection="1"/>
    <xf numFmtId="0" fontId="4" fillId="0" borderId="13" xfId="0" applyFont="1" applyBorder="1" applyProtection="1"/>
    <xf numFmtId="0" fontId="0" fillId="0" borderId="13" xfId="0" applyFill="1" applyBorder="1" applyProtection="1"/>
    <xf numFmtId="0" fontId="2" fillId="0" borderId="19" xfId="0" applyFont="1" applyFill="1" applyBorder="1" applyAlignment="1" applyProtection="1">
      <alignment horizontal="left"/>
    </xf>
    <xf numFmtId="164" fontId="1" fillId="0" borderId="20" xfId="0" applyNumberFormat="1" applyFont="1" applyFill="1" applyBorder="1" applyProtection="1"/>
    <xf numFmtId="0" fontId="4" fillId="0" borderId="19" xfId="0" applyFont="1" applyFill="1" applyBorder="1" applyAlignment="1" applyProtection="1">
      <alignment horizontal="left"/>
    </xf>
    <xf numFmtId="0" fontId="2" fillId="0" borderId="21" xfId="0" applyFont="1" applyBorder="1" applyProtection="1"/>
    <xf numFmtId="9" fontId="15" fillId="0" borderId="0" xfId="0" applyNumberFormat="1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2" fillId="0" borderId="4" xfId="0" applyFont="1" applyFill="1" applyBorder="1" applyProtection="1"/>
    <xf numFmtId="0" fontId="2" fillId="0" borderId="0" xfId="0" applyFont="1" applyFill="1" applyProtection="1"/>
    <xf numFmtId="164" fontId="0" fillId="0" borderId="0" xfId="0" applyNumberFormat="1" applyProtection="1"/>
    <xf numFmtId="0" fontId="0" fillId="0" borderId="0" xfId="0" applyFont="1" applyFill="1" applyProtection="1"/>
    <xf numFmtId="0" fontId="1" fillId="0" borderId="14" xfId="0" applyFont="1" applyBorder="1" applyAlignment="1" applyProtection="1">
      <alignment horizontal="left"/>
    </xf>
    <xf numFmtId="164" fontId="0" fillId="6" borderId="1" xfId="0" applyNumberFormat="1" applyFill="1" applyBorder="1" applyProtection="1"/>
    <xf numFmtId="164" fontId="0" fillId="6" borderId="0" xfId="0" applyNumberFormat="1" applyFill="1" applyBorder="1" applyProtection="1"/>
    <xf numFmtId="164" fontId="0" fillId="6" borderId="8" xfId="0" applyNumberFormat="1" applyFill="1" applyBorder="1" applyProtection="1"/>
    <xf numFmtId="164" fontId="0" fillId="6" borderId="13" xfId="0" applyNumberFormat="1" applyFill="1" applyBorder="1" applyProtection="1"/>
    <xf numFmtId="164" fontId="0" fillId="6" borderId="19" xfId="0" applyNumberFormat="1" applyFill="1" applyBorder="1" applyProtection="1"/>
    <xf numFmtId="164" fontId="0" fillId="6" borderId="20" xfId="0" applyNumberFormat="1" applyFill="1" applyBorder="1" applyProtection="1"/>
    <xf numFmtId="164" fontId="9" fillId="6" borderId="11" xfId="0" applyNumberFormat="1" applyFont="1" applyFill="1" applyBorder="1" applyProtection="1"/>
    <xf numFmtId="164" fontId="9" fillId="6" borderId="0" xfId="0" applyNumberFormat="1" applyFont="1" applyFill="1" applyBorder="1" applyProtection="1"/>
    <xf numFmtId="164" fontId="9" fillId="6" borderId="13" xfId="0" applyNumberFormat="1" applyFont="1" applyFill="1" applyBorder="1" applyProtection="1"/>
    <xf numFmtId="0" fontId="0" fillId="0" borderId="29" xfId="0" applyBorder="1"/>
    <xf numFmtId="4" fontId="15" fillId="0" borderId="0" xfId="0" applyNumberFormat="1" applyFont="1" applyFill="1" applyProtection="1"/>
    <xf numFmtId="0" fontId="15" fillId="0" borderId="0" xfId="0" applyFont="1" applyFill="1" applyProtection="1"/>
    <xf numFmtId="164" fontId="0" fillId="6" borderId="21" xfId="0" applyNumberFormat="1" applyFill="1" applyBorder="1" applyProtection="1"/>
    <xf numFmtId="164" fontId="0" fillId="6" borderId="11" xfId="0" applyNumberFormat="1" applyFill="1" applyBorder="1" applyProtection="1"/>
    <xf numFmtId="0" fontId="13" fillId="7" borderId="22" xfId="0" applyFont="1" applyFill="1" applyBorder="1" applyAlignment="1" applyProtection="1">
      <alignment horizontal="center" vertical="center"/>
      <protection locked="0"/>
    </xf>
    <xf numFmtId="0" fontId="13" fillId="7" borderId="25" xfId="0" applyFont="1" applyFill="1" applyBorder="1" applyAlignment="1" applyProtection="1">
      <alignment horizontal="center" vertical="center"/>
      <protection locked="0"/>
    </xf>
    <xf numFmtId="14" fontId="0" fillId="7" borderId="4" xfId="0" applyNumberFormat="1" applyFill="1" applyBorder="1" applyAlignment="1" applyProtection="1">
      <alignment horizontal="center"/>
      <protection locked="0"/>
    </xf>
    <xf numFmtId="14" fontId="0" fillId="7" borderId="19" xfId="0" applyNumberFormat="1" applyFill="1" applyBorder="1" applyAlignment="1" applyProtection="1">
      <alignment horizontal="center"/>
      <protection locked="0"/>
    </xf>
    <xf numFmtId="164" fontId="2" fillId="8" borderId="4" xfId="0" applyNumberFormat="1" applyFont="1" applyFill="1" applyBorder="1" applyProtection="1">
      <protection locked="0"/>
    </xf>
    <xf numFmtId="164" fontId="0" fillId="8" borderId="4" xfId="0" applyNumberFormat="1" applyFill="1" applyBorder="1" applyProtection="1">
      <protection locked="0"/>
    </xf>
    <xf numFmtId="0" fontId="4" fillId="0" borderId="8" xfId="0" quotePrefix="1" applyFont="1" applyFill="1" applyBorder="1" applyAlignment="1" applyProtection="1">
      <alignment horizontal="left"/>
    </xf>
    <xf numFmtId="0" fontId="4" fillId="8" borderId="15" xfId="0" applyFont="1" applyFill="1" applyBorder="1" applyAlignment="1" applyProtection="1">
      <alignment horizontal="center"/>
      <protection locked="0"/>
    </xf>
    <xf numFmtId="0" fontId="4" fillId="8" borderId="16" xfId="0" applyFont="1" applyFill="1" applyBorder="1" applyAlignment="1" applyProtection="1">
      <alignment horizontal="center"/>
      <protection locked="0"/>
    </xf>
    <xf numFmtId="0" fontId="4" fillId="8" borderId="17" xfId="0" applyFont="1" applyFill="1" applyBorder="1" applyAlignment="1" applyProtection="1">
      <alignment horizontal="center"/>
      <protection locked="0"/>
    </xf>
    <xf numFmtId="0" fontId="4" fillId="8" borderId="18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2" fillId="8" borderId="4" xfId="0" applyFont="1" applyFill="1" applyBorder="1" applyAlignment="1" applyProtection="1">
      <alignment horizontal="center"/>
      <protection locked="0"/>
    </xf>
    <xf numFmtId="0" fontId="2" fillId="8" borderId="5" xfId="0" applyFont="1" applyFill="1" applyBorder="1" applyAlignment="1" applyProtection="1">
      <alignment horizontal="center"/>
      <protection locked="0"/>
    </xf>
    <xf numFmtId="0" fontId="2" fillId="8" borderId="6" xfId="0" applyFont="1" applyFill="1" applyBorder="1" applyAlignment="1" applyProtection="1">
      <alignment horizontal="center"/>
      <protection locked="0"/>
    </xf>
    <xf numFmtId="0" fontId="2" fillId="8" borderId="7" xfId="0" applyFont="1" applyFill="1" applyBorder="1" applyAlignment="1" applyProtection="1">
      <alignment horizontal="center"/>
      <protection locked="0"/>
    </xf>
    <xf numFmtId="164" fontId="0" fillId="8" borderId="4" xfId="0" applyNumberFormat="1" applyFill="1" applyBorder="1" applyAlignment="1" applyProtection="1">
      <alignment horizontal="center"/>
      <protection locked="0"/>
    </xf>
    <xf numFmtId="0" fontId="1" fillId="9" borderId="0" xfId="0" applyFont="1" applyFill="1" applyBorder="1" applyProtection="1"/>
    <xf numFmtId="164" fontId="0" fillId="0" borderId="20" xfId="0" applyNumberFormat="1" applyFill="1" applyBorder="1" applyAlignment="1" applyProtection="1">
      <alignment horizont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Fill="1" applyBorder="1"/>
    <xf numFmtId="0" fontId="2" fillId="0" borderId="0" xfId="0" applyFont="1" applyFill="1"/>
    <xf numFmtId="164" fontId="2" fillId="8" borderId="19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/>
    <xf numFmtId="164" fontId="0" fillId="8" borderId="19" xfId="0" applyNumberFormat="1" applyFill="1" applyBorder="1" applyProtection="1">
      <protection locked="0"/>
    </xf>
    <xf numFmtId="165" fontId="0" fillId="0" borderId="19" xfId="0" applyNumberFormat="1" applyFill="1" applyBorder="1" applyAlignment="1" applyProtection="1">
      <alignment horizontal="center"/>
    </xf>
    <xf numFmtId="164" fontId="3" fillId="0" borderId="19" xfId="0" applyNumberFormat="1" applyFont="1" applyFill="1" applyBorder="1" applyProtection="1"/>
    <xf numFmtId="164" fontId="0" fillId="8" borderId="19" xfId="0" applyNumberFormat="1" applyFill="1" applyBorder="1" applyAlignment="1" applyProtection="1">
      <alignment horizontal="center"/>
      <protection locked="0"/>
    </xf>
    <xf numFmtId="10" fontId="2" fillId="0" borderId="24" xfId="0" applyNumberFormat="1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10" fontId="0" fillId="0" borderId="28" xfId="0" applyNumberFormat="1" applyFill="1" applyBorder="1" applyAlignment="1" applyProtection="1">
      <alignment horizontal="center"/>
    </xf>
    <xf numFmtId="0" fontId="0" fillId="0" borderId="29" xfId="0" applyFill="1" applyBorder="1" applyProtection="1"/>
    <xf numFmtId="14" fontId="0" fillId="0" borderId="28" xfId="0" applyNumberFormat="1" applyFill="1" applyBorder="1" applyAlignment="1" applyProtection="1">
      <alignment horizontal="center"/>
    </xf>
    <xf numFmtId="4" fontId="0" fillId="0" borderId="30" xfId="0" applyNumberFormat="1" applyFill="1" applyBorder="1" applyProtection="1"/>
    <xf numFmtId="164" fontId="0" fillId="0" borderId="24" xfId="0" applyNumberFormat="1" applyFill="1" applyBorder="1" applyProtection="1"/>
    <xf numFmtId="0" fontId="0" fillId="0" borderId="28" xfId="0" applyBorder="1"/>
    <xf numFmtId="164" fontId="0" fillId="0" borderId="5" xfId="0" applyNumberFormat="1" applyFill="1" applyBorder="1" applyProtection="1"/>
    <xf numFmtId="164" fontId="1" fillId="0" borderId="24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1" fillId="0" borderId="31" xfId="0" applyNumberFormat="1" applyFont="1" applyFill="1" applyBorder="1" applyProtection="1"/>
    <xf numFmtId="164" fontId="0" fillId="0" borderId="31" xfId="0" applyNumberFormat="1" applyFill="1" applyBorder="1" applyProtection="1"/>
    <xf numFmtId="164" fontId="0" fillId="0" borderId="32" xfId="0" applyNumberFormat="1" applyFill="1" applyBorder="1" applyProtection="1"/>
    <xf numFmtId="164" fontId="0" fillId="0" borderId="30" xfId="0" applyNumberFormat="1" applyFill="1" applyBorder="1" applyProtection="1"/>
    <xf numFmtId="164" fontId="4" fillId="0" borderId="31" xfId="0" applyNumberFormat="1" applyFont="1" applyFill="1" applyBorder="1" applyProtection="1"/>
    <xf numFmtId="164" fontId="0" fillId="8" borderId="24" xfId="0" applyNumberFormat="1" applyFill="1" applyBorder="1" applyProtection="1">
      <protection locked="0"/>
    </xf>
    <xf numFmtId="164" fontId="4" fillId="0" borderId="28" xfId="0" applyNumberFormat="1" applyFont="1" applyFill="1" applyBorder="1" applyProtection="1"/>
    <xf numFmtId="164" fontId="3" fillId="0" borderId="31" xfId="0" applyNumberFormat="1" applyFont="1" applyFill="1" applyBorder="1" applyProtection="1"/>
    <xf numFmtId="4" fontId="4" fillId="0" borderId="29" xfId="0" applyNumberFormat="1" applyFont="1" applyFill="1" applyBorder="1" applyProtection="1"/>
    <xf numFmtId="164" fontId="3" fillId="0" borderId="24" xfId="0" applyNumberFormat="1" applyFont="1" applyFill="1" applyBorder="1" applyProtection="1"/>
    <xf numFmtId="164" fontId="0" fillId="0" borderId="28" xfId="0" applyNumberFormat="1" applyFill="1" applyBorder="1" applyProtection="1"/>
    <xf numFmtId="0" fontId="0" fillId="0" borderId="33" xfId="0" applyFill="1" applyBorder="1" applyProtection="1"/>
    <xf numFmtId="0" fontId="2" fillId="9" borderId="0" xfId="0" applyFont="1" applyFill="1" applyProtection="1"/>
    <xf numFmtId="9" fontId="4" fillId="0" borderId="4" xfId="0" applyNumberFormat="1" applyFont="1" applyBorder="1" applyAlignment="1" applyProtection="1">
      <alignment horizontal="center"/>
    </xf>
    <xf numFmtId="164" fontId="0" fillId="0" borderId="32" xfId="0" applyNumberFormat="1" applyFill="1" applyBorder="1" applyAlignment="1" applyProtection="1">
      <alignment horizontal="center"/>
    </xf>
    <xf numFmtId="4" fontId="0" fillId="0" borderId="29" xfId="0" applyNumberFormat="1" applyFill="1" applyBorder="1" applyProtection="1"/>
    <xf numFmtId="0" fontId="1" fillId="0" borderId="14" xfId="0" applyFont="1" applyBorder="1" applyAlignment="1" applyProtection="1">
      <alignment horizontal="left"/>
    </xf>
    <xf numFmtId="0" fontId="0" fillId="0" borderId="0" xfId="0" applyFill="1" applyBorder="1" applyProtection="1"/>
    <xf numFmtId="0" fontId="2" fillId="0" borderId="0" xfId="0" applyFont="1" applyBorder="1" applyProtection="1"/>
    <xf numFmtId="0" fontId="1" fillId="5" borderId="4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Protection="1"/>
    <xf numFmtId="164" fontId="4" fillId="0" borderId="11" xfId="0" applyNumberFormat="1" applyFont="1" applyFill="1" applyBorder="1" applyProtection="1"/>
    <xf numFmtId="164" fontId="0" fillId="0" borderId="21" xfId="0" applyNumberFormat="1" applyFill="1" applyBorder="1" applyProtection="1"/>
    <xf numFmtId="0" fontId="1" fillId="0" borderId="19" xfId="0" applyFont="1" applyFill="1" applyBorder="1" applyAlignment="1" applyProtection="1">
      <alignment horizontal="center" vertical="center"/>
    </xf>
    <xf numFmtId="164" fontId="0" fillId="0" borderId="0" xfId="0" applyNumberFormat="1" applyFill="1" applyProtection="1"/>
    <xf numFmtId="0" fontId="1" fillId="7" borderId="4" xfId="0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10" borderId="4" xfId="0" applyFont="1" applyFill="1" applyBorder="1" applyAlignment="1" applyProtection="1">
      <alignment horizontal="center"/>
      <protection locked="0"/>
    </xf>
    <xf numFmtId="164" fontId="15" fillId="0" borderId="21" xfId="0" applyNumberFormat="1" applyFont="1" applyFill="1" applyBorder="1" applyProtection="1"/>
    <xf numFmtId="164" fontId="15" fillId="0" borderId="11" xfId="0" applyNumberFormat="1" applyFont="1" applyFill="1" applyBorder="1" applyProtection="1"/>
    <xf numFmtId="164" fontId="0" fillId="8" borderId="34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2" xfId="0" applyNumberFormat="1" applyBorder="1" applyProtection="1"/>
    <xf numFmtId="4" fontId="0" fillId="0" borderId="9" xfId="0" applyNumberFormat="1" applyBorder="1" applyProtection="1"/>
    <xf numFmtId="0" fontId="0" fillId="0" borderId="0" xfId="0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4" fillId="0" borderId="19" xfId="0" applyFont="1" applyBorder="1" applyAlignment="1" applyProtection="1"/>
    <xf numFmtId="0" fontId="0" fillId="0" borderId="19" xfId="0" applyBorder="1" applyAlignment="1" applyProtection="1"/>
    <xf numFmtId="0" fontId="2" fillId="0" borderId="20" xfId="0" applyFont="1" applyBorder="1" applyAlignment="1"/>
    <xf numFmtId="10" fontId="0" fillId="0" borderId="11" xfId="0" applyNumberFormat="1" applyFill="1" applyBorder="1" applyAlignment="1" applyProtection="1">
      <alignment horizontal="center"/>
      <protection locked="0"/>
    </xf>
    <xf numFmtId="9" fontId="0" fillId="8" borderId="4" xfId="0" applyNumberFormat="1" applyFill="1" applyBorder="1" applyAlignment="1" applyProtection="1">
      <protection locked="0"/>
    </xf>
    <xf numFmtId="164" fontId="15" fillId="0" borderId="0" xfId="0" applyNumberFormat="1" applyFont="1" applyFill="1" applyBorder="1" applyProtection="1"/>
    <xf numFmtId="164" fontId="4" fillId="0" borderId="20" xfId="0" applyNumberFormat="1" applyFont="1" applyFill="1" applyBorder="1" applyProtection="1"/>
    <xf numFmtId="0" fontId="0" fillId="11" borderId="0" xfId="0" applyFill="1"/>
    <xf numFmtId="0" fontId="0" fillId="11" borderId="0" xfId="0" applyFill="1" applyProtection="1"/>
    <xf numFmtId="0" fontId="17" fillId="11" borderId="0" xfId="0" applyFont="1" applyFill="1" applyProtection="1"/>
    <xf numFmtId="0" fontId="18" fillId="11" borderId="0" xfId="0" applyFont="1" applyFill="1" applyProtection="1"/>
    <xf numFmtId="0" fontId="18" fillId="12" borderId="0" xfId="0" applyFont="1" applyFill="1" applyProtection="1"/>
    <xf numFmtId="0" fontId="20" fillId="12" borderId="0" xfId="0" applyFont="1" applyFill="1" applyProtection="1"/>
    <xf numFmtId="0" fontId="0" fillId="12" borderId="0" xfId="0" applyFill="1" applyProtection="1"/>
    <xf numFmtId="0" fontId="16" fillId="12" borderId="0" xfId="1" applyFill="1" applyProtection="1"/>
    <xf numFmtId="0" fontId="21" fillId="12" borderId="0" xfId="0" applyFont="1" applyFill="1" applyProtection="1"/>
    <xf numFmtId="0" fontId="1" fillId="5" borderId="19" xfId="0" applyFont="1" applyFill="1" applyBorder="1" applyAlignment="1" applyProtection="1"/>
    <xf numFmtId="0" fontId="0" fillId="0" borderId="20" xfId="0" applyBorder="1" applyAlignment="1" applyProtection="1"/>
    <xf numFmtId="0" fontId="0" fillId="0" borderId="14" xfId="0" applyBorder="1" applyAlignment="1"/>
    <xf numFmtId="0" fontId="1" fillId="5" borderId="4" xfId="0" applyFont="1" applyFill="1" applyBorder="1" applyAlignment="1" applyProtection="1">
      <alignment horizontal="left"/>
    </xf>
    <xf numFmtId="0" fontId="0" fillId="0" borderId="4" xfId="0" applyBorder="1" applyAlignment="1"/>
    <xf numFmtId="0" fontId="1" fillId="0" borderId="19" xfId="0" applyFont="1" applyBorder="1" applyAlignment="1" applyProtection="1">
      <alignment horizontal="left"/>
    </xf>
    <xf numFmtId="0" fontId="1" fillId="0" borderId="14" xfId="0" applyFont="1" applyBorder="1" applyAlignment="1" applyProtection="1">
      <alignment horizontal="left"/>
    </xf>
    <xf numFmtId="0" fontId="1" fillId="5" borderId="19" xfId="0" applyFont="1" applyFill="1" applyBorder="1" applyAlignment="1" applyProtection="1">
      <alignment horizontal="center"/>
    </xf>
    <xf numFmtId="0" fontId="0" fillId="5" borderId="20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0" borderId="14" xfId="0" applyBorder="1" applyAlignment="1" applyProtection="1"/>
    <xf numFmtId="0" fontId="1" fillId="5" borderId="4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/>
    </xf>
    <xf numFmtId="0" fontId="2" fillId="5" borderId="14" xfId="0" applyFont="1" applyFill="1" applyBorder="1" applyAlignment="1" applyProtection="1">
      <alignment horizontal="center"/>
    </xf>
    <xf numFmtId="0" fontId="1" fillId="5" borderId="14" xfId="0" applyFont="1" applyFill="1" applyBorder="1" applyAlignment="1" applyProtection="1">
      <alignment horizontal="center"/>
    </xf>
    <xf numFmtId="0" fontId="4" fillId="0" borderId="19" xfId="0" applyFont="1" applyBorder="1" applyAlignment="1" applyProtection="1"/>
    <xf numFmtId="0" fontId="0" fillId="0" borderId="20" xfId="0" applyBorder="1" applyAlignment="1"/>
    <xf numFmtId="0" fontId="1" fillId="5" borderId="8" xfId="0" applyFont="1" applyFill="1" applyBorder="1" applyAlignment="1" applyProtection="1">
      <alignment horizontal="center"/>
    </xf>
    <xf numFmtId="0" fontId="0" fillId="5" borderId="13" xfId="0" applyFill="1" applyBorder="1" applyAlignment="1" applyProtection="1">
      <alignment horizontal="center"/>
    </xf>
    <xf numFmtId="0" fontId="4" fillId="0" borderId="13" xfId="0" applyFont="1" applyBorder="1" applyAlignment="1" applyProtection="1"/>
    <xf numFmtId="0" fontId="0" fillId="0" borderId="13" xfId="0" applyBorder="1" applyAlignment="1"/>
    <xf numFmtId="0" fontId="1" fillId="0" borderId="11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14" fontId="0" fillId="7" borderId="24" xfId="0" applyNumberFormat="1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protection locked="0"/>
    </xf>
    <xf numFmtId="10" fontId="0" fillId="0" borderId="20" xfId="0" applyNumberFormat="1" applyFill="1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10" fillId="4" borderId="1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vertical="center"/>
    </xf>
    <xf numFmtId="0" fontId="0" fillId="0" borderId="4" xfId="0" applyBorder="1" applyAlignment="1">
      <alignment vertical="center"/>
    </xf>
    <xf numFmtId="0" fontId="14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/>
    <xf numFmtId="0" fontId="13" fillId="7" borderId="23" xfId="0" applyFont="1" applyFill="1" applyBorder="1" applyAlignment="1" applyProtection="1">
      <alignment horizontal="center" vertical="center"/>
      <protection locked="0"/>
    </xf>
    <xf numFmtId="0" fontId="0" fillId="7" borderId="18" xfId="0" applyFill="1" applyBorder="1" applyAlignment="1" applyProtection="1">
      <protection locked="0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4" fontId="0" fillId="0" borderId="27" xfId="0" applyNumberFormat="1" applyBorder="1" applyAlignment="1">
      <alignment horizontal="center"/>
    </xf>
    <xf numFmtId="0" fontId="2" fillId="5" borderId="0" xfId="0" applyFont="1" applyFill="1" applyAlignment="1">
      <alignment horizontal="justify" vertical="top" wrapText="1"/>
    </xf>
    <xf numFmtId="0" fontId="0" fillId="5" borderId="0" xfId="0" applyFill="1" applyAlignment="1">
      <alignment horizontal="justify" vertical="top" wrapText="1"/>
    </xf>
    <xf numFmtId="0" fontId="19" fillId="12" borderId="0" xfId="0" applyFont="1" applyFill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3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ignacioonline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16"/>
  <sheetViews>
    <sheetView tabSelected="1" workbookViewId="0">
      <pane xSplit="6" ySplit="6" topLeftCell="G7" activePane="bottomRight" state="frozen"/>
      <selection pane="topRight" activeCell="G1" sqref="G1"/>
      <selection pane="bottomLeft" activeCell="A7" sqref="A7"/>
      <selection pane="bottomRight" activeCell="G2" sqref="G2"/>
    </sheetView>
  </sheetViews>
  <sheetFormatPr baseColWidth="10" defaultRowHeight="12.75" x14ac:dyDescent="0.2"/>
  <cols>
    <col min="1" max="1" width="8.33203125" customWidth="1"/>
    <col min="2" max="2" width="13" customWidth="1"/>
    <col min="3" max="3" width="7.1640625" customWidth="1"/>
    <col min="4" max="4" width="7.5" customWidth="1"/>
    <col min="5" max="5" width="61" customWidth="1"/>
    <col min="6" max="6" width="16.1640625" customWidth="1"/>
    <col min="7" max="16" width="13.83203125" customWidth="1"/>
    <col min="17" max="17" width="15.33203125" customWidth="1"/>
    <col min="18" max="31" width="13.83203125" customWidth="1"/>
    <col min="32" max="32" width="20.33203125" customWidth="1"/>
    <col min="33" max="33" width="20.1640625" customWidth="1"/>
  </cols>
  <sheetData>
    <row r="1" spans="1:43" x14ac:dyDescent="0.2">
      <c r="A1" s="45"/>
      <c r="B1" s="45"/>
      <c r="C1" s="137">
        <v>0</v>
      </c>
      <c r="D1" s="137">
        <v>0.5</v>
      </c>
      <c r="E1" s="137">
        <v>1</v>
      </c>
      <c r="F1" s="221" t="s">
        <v>54</v>
      </c>
      <c r="G1" s="51">
        <f t="shared" ref="G1:AE1" si="0">+IF(G6&lt;&gt;"",MONTH(G6),0)</f>
        <v>0</v>
      </c>
      <c r="H1" s="51">
        <f t="shared" si="0"/>
        <v>0</v>
      </c>
      <c r="I1" s="51">
        <f t="shared" si="0"/>
        <v>0</v>
      </c>
      <c r="J1" s="51">
        <f t="shared" si="0"/>
        <v>0</v>
      </c>
      <c r="K1" s="51">
        <f t="shared" si="0"/>
        <v>0</v>
      </c>
      <c r="L1" s="51">
        <f t="shared" si="0"/>
        <v>0</v>
      </c>
      <c r="M1" s="51">
        <f t="shared" si="0"/>
        <v>0</v>
      </c>
      <c r="N1" s="51">
        <f t="shared" si="0"/>
        <v>0</v>
      </c>
      <c r="O1" s="51">
        <f t="shared" si="0"/>
        <v>0</v>
      </c>
      <c r="P1" s="51">
        <f t="shared" si="0"/>
        <v>0</v>
      </c>
      <c r="Q1" s="51">
        <f t="shared" si="0"/>
        <v>0</v>
      </c>
      <c r="R1" s="51">
        <f t="shared" si="0"/>
        <v>0</v>
      </c>
      <c r="S1" s="51">
        <f t="shared" si="0"/>
        <v>0</v>
      </c>
      <c r="T1" s="51">
        <f t="shared" si="0"/>
        <v>0</v>
      </c>
      <c r="U1" s="51">
        <f t="shared" si="0"/>
        <v>0</v>
      </c>
      <c r="V1" s="51">
        <f t="shared" si="0"/>
        <v>0</v>
      </c>
      <c r="W1" s="51">
        <f t="shared" si="0"/>
        <v>0</v>
      </c>
      <c r="X1" s="51">
        <f t="shared" si="0"/>
        <v>0</v>
      </c>
      <c r="Y1" s="51">
        <f t="shared" si="0"/>
        <v>0</v>
      </c>
      <c r="Z1" s="51">
        <f t="shared" si="0"/>
        <v>0</v>
      </c>
      <c r="AA1" s="51">
        <f t="shared" si="0"/>
        <v>0</v>
      </c>
      <c r="AB1" s="51">
        <f t="shared" si="0"/>
        <v>0</v>
      </c>
      <c r="AC1" s="51">
        <f t="shared" si="0"/>
        <v>0</v>
      </c>
      <c r="AD1" s="51">
        <f t="shared" si="0"/>
        <v>0</v>
      </c>
      <c r="AE1" s="51">
        <f t="shared" si="0"/>
        <v>0</v>
      </c>
      <c r="AF1" s="289" t="s">
        <v>241</v>
      </c>
      <c r="AG1" s="290"/>
      <c r="AH1" s="45"/>
      <c r="AI1" s="45"/>
      <c r="AJ1" s="45"/>
    </row>
    <row r="2" spans="1:43" x14ac:dyDescent="0.2">
      <c r="A2" s="45"/>
      <c r="B2" s="45"/>
      <c r="C2" s="104"/>
      <c r="D2" s="104"/>
      <c r="E2" s="104"/>
      <c r="F2" s="105"/>
      <c r="G2" s="43">
        <v>1</v>
      </c>
      <c r="H2" s="43">
        <v>2</v>
      </c>
      <c r="I2" s="43">
        <v>3</v>
      </c>
      <c r="J2" s="43">
        <v>4</v>
      </c>
      <c r="K2" s="43">
        <v>5</v>
      </c>
      <c r="L2" s="43">
        <v>6</v>
      </c>
      <c r="M2" s="43">
        <v>7</v>
      </c>
      <c r="N2" s="43">
        <v>8</v>
      </c>
      <c r="O2" s="43">
        <v>9</v>
      </c>
      <c r="P2" s="43">
        <v>10</v>
      </c>
      <c r="Q2" s="43">
        <v>11</v>
      </c>
      <c r="R2" s="43">
        <v>12</v>
      </c>
      <c r="S2" s="43">
        <v>13</v>
      </c>
      <c r="T2" s="43">
        <v>14</v>
      </c>
      <c r="U2" s="43">
        <v>15</v>
      </c>
      <c r="V2" s="43">
        <v>16</v>
      </c>
      <c r="W2" s="43">
        <v>17</v>
      </c>
      <c r="X2" s="43">
        <v>18</v>
      </c>
      <c r="Y2" s="43">
        <v>19</v>
      </c>
      <c r="Z2" s="43">
        <v>20</v>
      </c>
      <c r="AA2" s="43">
        <v>21</v>
      </c>
      <c r="AB2" s="43">
        <v>22</v>
      </c>
      <c r="AC2" s="43">
        <v>23</v>
      </c>
      <c r="AD2" s="43">
        <v>24</v>
      </c>
      <c r="AE2" s="43">
        <v>25</v>
      </c>
      <c r="AF2" s="291"/>
      <c r="AG2" s="290"/>
      <c r="AH2" s="45"/>
      <c r="AI2" s="45"/>
      <c r="AJ2" s="45"/>
    </row>
    <row r="3" spans="1:43" x14ac:dyDescent="0.2">
      <c r="A3" s="45"/>
      <c r="B3" s="179"/>
      <c r="C3" s="292" t="s">
        <v>16</v>
      </c>
      <c r="D3" s="293"/>
      <c r="E3" s="229"/>
      <c r="F3" s="45"/>
      <c r="G3" s="45"/>
      <c r="H3" s="46"/>
      <c r="I3" s="45"/>
      <c r="J3" s="45"/>
      <c r="K3" s="45"/>
      <c r="L3" s="46"/>
      <c r="M3" s="46"/>
      <c r="N3" s="46"/>
      <c r="O3" s="47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291"/>
      <c r="AG3" s="290"/>
      <c r="AH3" s="45"/>
      <c r="AI3" s="45"/>
      <c r="AJ3" s="45"/>
      <c r="AK3" s="45"/>
      <c r="AL3" s="45"/>
      <c r="AM3" s="45"/>
      <c r="AN3" s="45"/>
      <c r="AO3" s="45"/>
      <c r="AP3" s="45"/>
      <c r="AQ3" s="45"/>
    </row>
    <row r="4" spans="1:43" ht="13.5" thickBot="1" x14ac:dyDescent="0.25">
      <c r="A4" s="45"/>
      <c r="B4" s="179"/>
      <c r="C4" s="292" t="s">
        <v>17</v>
      </c>
      <c r="D4" s="293"/>
      <c r="E4" s="229"/>
      <c r="F4" s="45"/>
      <c r="G4" s="49" t="str">
        <f>+VLOOKUP(G5,Tablas!$X$38:$Y$52,2,FALSE)</f>
        <v>General</v>
      </c>
      <c r="H4" s="49" t="str">
        <f>+VLOOKUP(H5,Tablas!$X$38:$Y$52,2,FALSE)</f>
        <v>General</v>
      </c>
      <c r="I4" s="49" t="str">
        <f>+VLOOKUP(I5,Tablas!$X$38:$Y$52,2,FALSE)</f>
        <v>General</v>
      </c>
      <c r="J4" s="49" t="str">
        <f>+VLOOKUP(J5,Tablas!$X$38:$Y$52,2,FALSE)</f>
        <v>General</v>
      </c>
      <c r="K4" s="49" t="str">
        <f>+VLOOKUP(K5,Tablas!$X$38:$Y$52,2,FALSE)</f>
        <v>General</v>
      </c>
      <c r="L4" s="49" t="str">
        <f>+VLOOKUP(L5,Tablas!$X$38:$Y$52,2,FALSE)</f>
        <v>General</v>
      </c>
      <c r="M4" s="49" t="str">
        <f>+VLOOKUP(M5,Tablas!$X$38:$Y$52,2,FALSE)</f>
        <v>General</v>
      </c>
      <c r="N4" s="49" t="str">
        <f>+VLOOKUP(N5,Tablas!$X$38:$Y$52,2,FALSE)</f>
        <v>General</v>
      </c>
      <c r="O4" s="49" t="str">
        <f>+VLOOKUP(O5,Tablas!$X$38:$Y$52,2,FALSE)</f>
        <v>General</v>
      </c>
      <c r="P4" s="49" t="str">
        <f>+VLOOKUP(P5,Tablas!$X$38:$Y$52,2,FALSE)</f>
        <v>General</v>
      </c>
      <c r="Q4" s="49" t="str">
        <f>+VLOOKUP(Q5,Tablas!$X$38:$Y$52,2,FALSE)</f>
        <v>General</v>
      </c>
      <c r="R4" s="49" t="str">
        <f>+VLOOKUP(R5,Tablas!$X$38:$Y$52,2,FALSE)</f>
        <v>General</v>
      </c>
      <c r="S4" s="49" t="str">
        <f>+VLOOKUP(S5,Tablas!$X$38:$Y$52,2,FALSE)</f>
        <v>General</v>
      </c>
      <c r="T4" s="49" t="str">
        <f>+VLOOKUP(T5,Tablas!$X$38:$Y$52,2,FALSE)</f>
        <v>General</v>
      </c>
      <c r="U4" s="49" t="str">
        <f>+VLOOKUP(U5,Tablas!$X$38:$Y$52,2,FALSE)</f>
        <v>General</v>
      </c>
      <c r="V4" s="49" t="str">
        <f>+VLOOKUP(V5,Tablas!$X$38:$Y$52,2,FALSE)</f>
        <v>General</v>
      </c>
      <c r="W4" s="49" t="str">
        <f>+VLOOKUP(W5,Tablas!$X$38:$Y$52,2,FALSE)</f>
        <v>General</v>
      </c>
      <c r="X4" s="49" t="str">
        <f>+VLOOKUP(X5,Tablas!$X$38:$Y$52,2,FALSE)</f>
        <v>General</v>
      </c>
      <c r="Y4" s="49" t="str">
        <f>+VLOOKUP(Y5,Tablas!$X$38:$Y$52,2,FALSE)</f>
        <v>General</v>
      </c>
      <c r="Z4" s="49" t="str">
        <f>+VLOOKUP(Z5,Tablas!$X$38:$Y$52,2,FALSE)</f>
        <v>General</v>
      </c>
      <c r="AA4" s="49" t="str">
        <f>+VLOOKUP(AA5,Tablas!$X$38:$Y$52,2,FALSE)</f>
        <v>General</v>
      </c>
      <c r="AB4" s="49" t="str">
        <f>+VLOOKUP(AB5,Tablas!$X$38:$Y$52,2,FALSE)</f>
        <v>General</v>
      </c>
      <c r="AC4" s="49" t="str">
        <f>+VLOOKUP(AC5,Tablas!$X$38:$Y$52,2,FALSE)</f>
        <v>General</v>
      </c>
      <c r="AD4" s="49" t="str">
        <f>+VLOOKUP(AD5,Tablas!$X$38:$Y$52,2,FALSE)</f>
        <v>General</v>
      </c>
      <c r="AE4" s="49" t="str">
        <f>+VLOOKUP(AE5,Tablas!$X$38:$Y$52,2,FALSE)</f>
        <v>General</v>
      </c>
      <c r="AF4" s="294" t="str">
        <f>+VLOOKUP(AF5,Tablas!$X$38:$Y$52,2,FALSE)</f>
        <v>General</v>
      </c>
      <c r="AG4" s="295"/>
      <c r="AH4" s="45"/>
      <c r="AI4" s="45"/>
      <c r="AJ4" s="45"/>
      <c r="AK4" s="45"/>
      <c r="AL4" s="45"/>
      <c r="AM4" s="45"/>
      <c r="AN4" s="45"/>
      <c r="AO4" s="45"/>
      <c r="AP4" s="45"/>
      <c r="AQ4" s="45"/>
    </row>
    <row r="5" spans="1:43" ht="26.25" thickBot="1" x14ac:dyDescent="0.25">
      <c r="A5" s="45"/>
      <c r="B5" s="179"/>
      <c r="C5" s="292" t="s">
        <v>18</v>
      </c>
      <c r="D5" s="293"/>
      <c r="E5" s="229"/>
      <c r="F5" s="180" t="s">
        <v>246</v>
      </c>
      <c r="G5" s="159">
        <v>0</v>
      </c>
      <c r="H5" s="159">
        <v>0</v>
      </c>
      <c r="I5" s="159">
        <v>0</v>
      </c>
      <c r="J5" s="159">
        <v>0</v>
      </c>
      <c r="K5" s="159">
        <v>0</v>
      </c>
      <c r="L5" s="159">
        <v>0</v>
      </c>
      <c r="M5" s="159">
        <v>0</v>
      </c>
      <c r="N5" s="159">
        <v>0</v>
      </c>
      <c r="O5" s="159">
        <v>0</v>
      </c>
      <c r="P5" s="159">
        <v>0</v>
      </c>
      <c r="Q5" s="159">
        <v>0</v>
      </c>
      <c r="R5" s="159">
        <v>0</v>
      </c>
      <c r="S5" s="159">
        <v>0</v>
      </c>
      <c r="T5" s="159">
        <v>0</v>
      </c>
      <c r="U5" s="159">
        <v>0</v>
      </c>
      <c r="V5" s="159">
        <v>0</v>
      </c>
      <c r="W5" s="159">
        <v>0</v>
      </c>
      <c r="X5" s="159">
        <v>0</v>
      </c>
      <c r="Y5" s="159">
        <v>0</v>
      </c>
      <c r="Z5" s="159">
        <v>0</v>
      </c>
      <c r="AA5" s="159">
        <v>0</v>
      </c>
      <c r="AB5" s="159">
        <v>0</v>
      </c>
      <c r="AC5" s="159">
        <v>0</v>
      </c>
      <c r="AD5" s="159">
        <v>0</v>
      </c>
      <c r="AE5" s="160">
        <v>0</v>
      </c>
      <c r="AF5" s="296">
        <v>0</v>
      </c>
      <c r="AG5" s="297"/>
      <c r="AH5" s="45"/>
      <c r="AI5" s="45"/>
      <c r="AJ5" s="45"/>
      <c r="AK5" s="45"/>
      <c r="AL5" s="45"/>
      <c r="AM5" s="45"/>
      <c r="AN5" s="45"/>
      <c r="AO5" s="45"/>
      <c r="AP5" s="45"/>
      <c r="AQ5" s="45"/>
    </row>
    <row r="6" spans="1:43" x14ac:dyDescent="0.2">
      <c r="A6" s="138" t="s">
        <v>118</v>
      </c>
      <c r="B6" s="50"/>
      <c r="C6" s="50"/>
      <c r="D6" s="108"/>
      <c r="E6" s="281" t="s">
        <v>39</v>
      </c>
      <c r="F6" s="282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2"/>
      <c r="AF6" s="283">
        <v>43951</v>
      </c>
      <c r="AG6" s="284"/>
      <c r="AH6" s="52"/>
      <c r="AI6" s="52"/>
      <c r="AJ6" s="52"/>
      <c r="AK6" s="45"/>
      <c r="AL6" s="45"/>
      <c r="AM6" s="45"/>
      <c r="AN6" s="45"/>
      <c r="AO6" s="45"/>
      <c r="AP6" s="45"/>
      <c r="AQ6" s="45"/>
    </row>
    <row r="7" spans="1:43" x14ac:dyDescent="0.2">
      <c r="A7" s="240" t="s">
        <v>120</v>
      </c>
      <c r="B7" s="50"/>
      <c r="C7" s="50"/>
      <c r="D7" s="50"/>
      <c r="E7" s="279"/>
      <c r="F7" s="280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85"/>
      <c r="AG7" s="286"/>
      <c r="AH7" s="52"/>
      <c r="AI7" s="52"/>
      <c r="AJ7" s="52"/>
      <c r="AK7" s="45"/>
      <c r="AL7" s="45"/>
      <c r="AM7" s="45"/>
      <c r="AN7" s="45"/>
      <c r="AO7" s="45"/>
      <c r="AP7" s="45"/>
      <c r="AQ7" s="45"/>
    </row>
    <row r="8" spans="1:43" x14ac:dyDescent="0.2">
      <c r="A8" s="240" t="s">
        <v>120</v>
      </c>
      <c r="B8" s="50"/>
      <c r="C8" s="50"/>
      <c r="D8" s="50"/>
      <c r="E8" s="95"/>
      <c r="F8" s="139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90" t="s">
        <v>239</v>
      </c>
      <c r="AG8" s="191" t="s">
        <v>240</v>
      </c>
      <c r="AH8" s="52"/>
      <c r="AI8" s="52"/>
      <c r="AJ8" s="52"/>
      <c r="AK8" s="45"/>
      <c r="AL8" s="45"/>
      <c r="AM8" s="45"/>
      <c r="AN8" s="45"/>
      <c r="AO8" s="45"/>
      <c r="AP8" s="45"/>
      <c r="AQ8" s="45"/>
    </row>
    <row r="9" spans="1:43" x14ac:dyDescent="0.2">
      <c r="A9" s="240" t="s">
        <v>120</v>
      </c>
      <c r="B9" s="269" t="s">
        <v>158</v>
      </c>
      <c r="C9" s="269"/>
      <c r="D9" s="269"/>
      <c r="E9" s="269"/>
      <c r="F9" s="269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92"/>
      <c r="AG9" s="193"/>
      <c r="AH9" s="52"/>
      <c r="AI9" s="52"/>
      <c r="AJ9" s="52"/>
      <c r="AK9" s="45"/>
      <c r="AL9" s="45"/>
      <c r="AM9" s="45"/>
      <c r="AN9" s="45"/>
      <c r="AO9" s="45"/>
      <c r="AP9" s="45"/>
      <c r="AQ9" s="45"/>
    </row>
    <row r="10" spans="1:43" s="7" customFormat="1" x14ac:dyDescent="0.2">
      <c r="A10" s="240" t="s">
        <v>120</v>
      </c>
      <c r="B10" s="102" t="s">
        <v>136</v>
      </c>
      <c r="C10" s="261" t="s">
        <v>135</v>
      </c>
      <c r="D10" s="262"/>
      <c r="E10" s="262"/>
      <c r="F10" s="262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94"/>
      <c r="AG10" s="193"/>
      <c r="AH10" s="52"/>
      <c r="AI10" s="52"/>
      <c r="AJ10" s="52"/>
      <c r="AK10" s="52"/>
      <c r="AL10" s="52"/>
      <c r="AM10" s="52"/>
      <c r="AN10" s="52"/>
      <c r="AO10" s="52"/>
      <c r="AP10" s="52"/>
      <c r="AQ10" s="52"/>
    </row>
    <row r="11" spans="1:43" x14ac:dyDescent="0.2">
      <c r="A11" s="240" t="s">
        <v>120</v>
      </c>
      <c r="B11" s="54"/>
      <c r="C11" s="109" t="s">
        <v>108</v>
      </c>
      <c r="D11" s="287" t="s">
        <v>127</v>
      </c>
      <c r="E11" s="288"/>
      <c r="F11" s="55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195"/>
      <c r="AG11" s="193"/>
      <c r="AH11" s="52"/>
      <c r="AI11" s="52"/>
      <c r="AJ11" s="52"/>
      <c r="AK11" s="45"/>
      <c r="AL11" s="45"/>
      <c r="AM11" s="45"/>
      <c r="AN11" s="45"/>
      <c r="AO11" s="45"/>
      <c r="AP11" s="45"/>
      <c r="AQ11" s="45"/>
    </row>
    <row r="12" spans="1:43" x14ac:dyDescent="0.2">
      <c r="A12" s="240" t="s">
        <v>120</v>
      </c>
      <c r="B12" s="94" t="s">
        <v>188</v>
      </c>
      <c r="C12" s="54"/>
      <c r="D12" s="92" t="s">
        <v>126</v>
      </c>
      <c r="E12" s="92"/>
      <c r="F12" s="58" t="s">
        <v>19</v>
      </c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84"/>
      <c r="AF12" s="196">
        <f t="shared" ref="AF12:AF50" si="1">+SUM(G12:AE12)</f>
        <v>0</v>
      </c>
      <c r="AG12" s="193"/>
      <c r="AH12" s="52"/>
      <c r="AI12" s="52"/>
      <c r="AJ12" s="52"/>
      <c r="AK12" s="45"/>
      <c r="AL12" s="45"/>
      <c r="AM12" s="45"/>
      <c r="AN12" s="45"/>
      <c r="AO12" s="45"/>
      <c r="AP12" s="45"/>
      <c r="AQ12" s="45"/>
    </row>
    <row r="13" spans="1:43" x14ac:dyDescent="0.2">
      <c r="A13" s="240" t="s">
        <v>120</v>
      </c>
      <c r="B13" s="94" t="s">
        <v>189</v>
      </c>
      <c r="C13" s="54"/>
      <c r="D13" s="94" t="s">
        <v>161</v>
      </c>
      <c r="E13" s="57"/>
      <c r="F13" s="58" t="s">
        <v>19</v>
      </c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84"/>
      <c r="AF13" s="196">
        <f t="shared" si="1"/>
        <v>0</v>
      </c>
      <c r="AG13" s="193"/>
      <c r="AH13" s="52"/>
      <c r="AI13" s="52"/>
      <c r="AJ13" s="52"/>
      <c r="AK13" s="45"/>
      <c r="AL13" s="45"/>
      <c r="AM13" s="45"/>
      <c r="AN13" s="45"/>
      <c r="AO13" s="45"/>
      <c r="AP13" s="45"/>
      <c r="AQ13" s="45"/>
    </row>
    <row r="14" spans="1:43" x14ac:dyDescent="0.2">
      <c r="A14" s="240" t="s">
        <v>120</v>
      </c>
      <c r="B14" s="94" t="s">
        <v>193</v>
      </c>
      <c r="C14" s="94"/>
      <c r="D14" s="94" t="s">
        <v>133</v>
      </c>
      <c r="E14" s="57"/>
      <c r="F14" s="58" t="s">
        <v>19</v>
      </c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84"/>
      <c r="AF14" s="196">
        <f t="shared" si="1"/>
        <v>0</v>
      </c>
      <c r="AG14" s="193"/>
      <c r="AH14" s="52"/>
      <c r="AI14" s="52"/>
      <c r="AJ14" s="52"/>
      <c r="AK14" s="45"/>
      <c r="AL14" s="45"/>
      <c r="AM14" s="45"/>
      <c r="AN14" s="45"/>
      <c r="AO14" s="45"/>
      <c r="AP14" s="45"/>
      <c r="AQ14" s="45"/>
    </row>
    <row r="15" spans="1:43" x14ac:dyDescent="0.2">
      <c r="A15" s="240" t="s">
        <v>120</v>
      </c>
      <c r="B15" s="94" t="s">
        <v>193</v>
      </c>
      <c r="C15" s="94"/>
      <c r="D15" s="94" t="s">
        <v>132</v>
      </c>
      <c r="E15" s="57"/>
      <c r="F15" s="58" t="s">
        <v>19</v>
      </c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84"/>
      <c r="AF15" s="196">
        <f t="shared" si="1"/>
        <v>0</v>
      </c>
      <c r="AG15" s="193"/>
      <c r="AH15" s="52"/>
      <c r="AI15" s="52"/>
      <c r="AJ15" s="52"/>
      <c r="AK15" s="45"/>
      <c r="AL15" s="45"/>
      <c r="AM15" s="45"/>
      <c r="AN15" s="45"/>
      <c r="AO15" s="45"/>
      <c r="AP15" s="45"/>
      <c r="AQ15" s="45"/>
    </row>
    <row r="16" spans="1:43" x14ac:dyDescent="0.2">
      <c r="A16" s="240" t="s">
        <v>120</v>
      </c>
      <c r="B16" s="94" t="s">
        <v>184</v>
      </c>
      <c r="C16" s="94"/>
      <c r="D16" s="94" t="s">
        <v>197</v>
      </c>
      <c r="E16" s="57"/>
      <c r="F16" s="58" t="s">
        <v>19</v>
      </c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84"/>
      <c r="AF16" s="196">
        <f t="shared" si="1"/>
        <v>0</v>
      </c>
      <c r="AG16" s="193"/>
      <c r="AH16" s="52"/>
      <c r="AI16" s="52"/>
      <c r="AJ16" s="52"/>
      <c r="AK16" s="45"/>
      <c r="AL16" s="45"/>
      <c r="AM16" s="45"/>
      <c r="AN16" s="45"/>
      <c r="AO16" s="45"/>
      <c r="AP16" s="45"/>
      <c r="AQ16" s="45"/>
    </row>
    <row r="17" spans="1:43" x14ac:dyDescent="0.2">
      <c r="A17" s="240" t="s">
        <v>120</v>
      </c>
      <c r="B17" s="94" t="s">
        <v>188</v>
      </c>
      <c r="C17" s="94"/>
      <c r="D17" s="94" t="s">
        <v>159</v>
      </c>
      <c r="E17" s="57"/>
      <c r="F17" s="58" t="s">
        <v>19</v>
      </c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84"/>
      <c r="AF17" s="196">
        <f t="shared" si="1"/>
        <v>0</v>
      </c>
      <c r="AG17" s="193"/>
      <c r="AH17" s="52"/>
      <c r="AI17" s="52"/>
      <c r="AJ17" s="52"/>
      <c r="AK17" s="45"/>
      <c r="AL17" s="45"/>
      <c r="AM17" s="45"/>
      <c r="AN17" s="45"/>
      <c r="AO17" s="45"/>
      <c r="AP17" s="45"/>
      <c r="AQ17" s="45"/>
    </row>
    <row r="18" spans="1:43" x14ac:dyDescent="0.2">
      <c r="A18" s="240" t="s">
        <v>120</v>
      </c>
      <c r="B18" s="94" t="s">
        <v>188</v>
      </c>
      <c r="C18" s="94"/>
      <c r="D18" s="94" t="s">
        <v>183</v>
      </c>
      <c r="E18" s="57"/>
      <c r="F18" s="58" t="s">
        <v>19</v>
      </c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84"/>
      <c r="AF18" s="196">
        <f t="shared" si="1"/>
        <v>0</v>
      </c>
      <c r="AG18" s="193"/>
      <c r="AH18" s="52"/>
      <c r="AI18" s="52"/>
      <c r="AJ18" s="52"/>
      <c r="AK18" s="45"/>
      <c r="AL18" s="45"/>
      <c r="AM18" s="45"/>
      <c r="AN18" s="45"/>
      <c r="AO18" s="45"/>
      <c r="AP18" s="45"/>
      <c r="AQ18" s="45"/>
    </row>
    <row r="19" spans="1:43" x14ac:dyDescent="0.2">
      <c r="A19" s="240" t="s">
        <v>120</v>
      </c>
      <c r="B19" s="94" t="s">
        <v>190</v>
      </c>
      <c r="C19" s="94"/>
      <c r="D19" s="94" t="s">
        <v>162</v>
      </c>
      <c r="E19" s="57"/>
      <c r="F19" s="58" t="s">
        <v>19</v>
      </c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84"/>
      <c r="AF19" s="197"/>
      <c r="AG19" s="198">
        <f>+SUM(G19:AE19)</f>
        <v>0</v>
      </c>
      <c r="AH19" s="52"/>
      <c r="AI19" s="52"/>
      <c r="AJ19" s="52"/>
      <c r="AK19" s="45"/>
      <c r="AL19" s="45"/>
      <c r="AM19" s="45"/>
      <c r="AN19" s="45"/>
      <c r="AO19" s="45"/>
      <c r="AP19" s="45"/>
      <c r="AQ19" s="45"/>
    </row>
    <row r="20" spans="1:43" x14ac:dyDescent="0.2">
      <c r="A20" s="240" t="s">
        <v>120</v>
      </c>
      <c r="B20" s="94" t="s">
        <v>190</v>
      </c>
      <c r="C20" s="94"/>
      <c r="D20" s="101" t="s">
        <v>134</v>
      </c>
      <c r="E20" s="57"/>
      <c r="F20" s="58" t="s">
        <v>19</v>
      </c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84"/>
      <c r="AF20" s="197"/>
      <c r="AG20" s="198">
        <f>+SUM(G20:AE20)</f>
        <v>0</v>
      </c>
      <c r="AH20" s="52"/>
      <c r="AI20" s="52"/>
      <c r="AJ20" s="52"/>
      <c r="AK20" s="45"/>
      <c r="AL20" s="45"/>
      <c r="AM20" s="45"/>
      <c r="AN20" s="45"/>
      <c r="AO20" s="45"/>
      <c r="AP20" s="45"/>
      <c r="AQ20" s="45"/>
    </row>
    <row r="21" spans="1:43" x14ac:dyDescent="0.2">
      <c r="A21" s="240" t="s">
        <v>120</v>
      </c>
      <c r="B21" s="94" t="s">
        <v>190</v>
      </c>
      <c r="C21" s="94"/>
      <c r="D21" s="94" t="s">
        <v>163</v>
      </c>
      <c r="E21" s="57"/>
      <c r="F21" s="58" t="s">
        <v>19</v>
      </c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84"/>
      <c r="AF21" s="197"/>
      <c r="AG21" s="198">
        <f>+SUM(G21:AE21)</f>
        <v>0</v>
      </c>
      <c r="AH21" s="52"/>
      <c r="AI21" s="52"/>
      <c r="AJ21" s="52"/>
      <c r="AK21" s="45"/>
      <c r="AL21" s="45"/>
      <c r="AM21" s="45"/>
      <c r="AN21" s="45"/>
      <c r="AO21" s="45"/>
      <c r="AP21" s="45"/>
      <c r="AQ21" s="45"/>
    </row>
    <row r="22" spans="1:43" x14ac:dyDescent="0.2">
      <c r="A22" s="240" t="s">
        <v>120</v>
      </c>
      <c r="B22" s="94" t="s">
        <v>190</v>
      </c>
      <c r="C22" s="94"/>
      <c r="D22" s="94" t="s">
        <v>183</v>
      </c>
      <c r="E22" s="57"/>
      <c r="F22" s="58" t="s">
        <v>19</v>
      </c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84"/>
      <c r="AF22" s="197"/>
      <c r="AG22" s="198">
        <f>+SUM(G22:AE22)</f>
        <v>0</v>
      </c>
      <c r="AH22" s="52"/>
      <c r="AI22" s="52"/>
      <c r="AJ22" s="52"/>
      <c r="AK22" s="45"/>
      <c r="AL22" s="45"/>
      <c r="AM22" s="45"/>
      <c r="AN22" s="45"/>
      <c r="AO22" s="45"/>
      <c r="AP22" s="45"/>
      <c r="AQ22" s="45"/>
    </row>
    <row r="23" spans="1:43" x14ac:dyDescent="0.2">
      <c r="A23" s="240" t="s">
        <v>120</v>
      </c>
      <c r="B23" s="54"/>
      <c r="C23" s="94" t="s">
        <v>109</v>
      </c>
      <c r="D23" s="263" t="s">
        <v>125</v>
      </c>
      <c r="E23" s="264"/>
      <c r="F23" s="93" t="s">
        <v>25</v>
      </c>
      <c r="G23" s="97">
        <f t="shared" ref="G23:AG23" si="2">+SUM(G12:G22)</f>
        <v>0</v>
      </c>
      <c r="H23" s="97">
        <f t="shared" si="2"/>
        <v>0</v>
      </c>
      <c r="I23" s="97">
        <f t="shared" si="2"/>
        <v>0</v>
      </c>
      <c r="J23" s="97">
        <f t="shared" si="2"/>
        <v>0</v>
      </c>
      <c r="K23" s="97">
        <f t="shared" si="2"/>
        <v>0</v>
      </c>
      <c r="L23" s="97">
        <f t="shared" si="2"/>
        <v>0</v>
      </c>
      <c r="M23" s="97">
        <f t="shared" si="2"/>
        <v>0</v>
      </c>
      <c r="N23" s="97">
        <f t="shared" si="2"/>
        <v>0</v>
      </c>
      <c r="O23" s="97">
        <f t="shared" si="2"/>
        <v>0</v>
      </c>
      <c r="P23" s="97">
        <f t="shared" si="2"/>
        <v>0</v>
      </c>
      <c r="Q23" s="97">
        <f t="shared" si="2"/>
        <v>0</v>
      </c>
      <c r="R23" s="97">
        <f t="shared" si="2"/>
        <v>0</v>
      </c>
      <c r="S23" s="97">
        <f t="shared" si="2"/>
        <v>0</v>
      </c>
      <c r="T23" s="97">
        <f t="shared" si="2"/>
        <v>0</v>
      </c>
      <c r="U23" s="97">
        <f t="shared" si="2"/>
        <v>0</v>
      </c>
      <c r="V23" s="97">
        <f t="shared" si="2"/>
        <v>0</v>
      </c>
      <c r="W23" s="97">
        <f t="shared" si="2"/>
        <v>0</v>
      </c>
      <c r="X23" s="97">
        <f t="shared" si="2"/>
        <v>0</v>
      </c>
      <c r="Y23" s="97">
        <f t="shared" si="2"/>
        <v>0</v>
      </c>
      <c r="Z23" s="97">
        <f t="shared" si="2"/>
        <v>0</v>
      </c>
      <c r="AA23" s="97">
        <f t="shared" si="2"/>
        <v>0</v>
      </c>
      <c r="AB23" s="97">
        <f t="shared" si="2"/>
        <v>0</v>
      </c>
      <c r="AC23" s="97">
        <f t="shared" si="2"/>
        <v>0</v>
      </c>
      <c r="AD23" s="97">
        <f t="shared" si="2"/>
        <v>0</v>
      </c>
      <c r="AE23" s="185">
        <f t="shared" si="2"/>
        <v>0</v>
      </c>
      <c r="AF23" s="199">
        <f t="shared" si="2"/>
        <v>0</v>
      </c>
      <c r="AG23" s="200">
        <f t="shared" si="2"/>
        <v>0</v>
      </c>
      <c r="AH23" s="52"/>
      <c r="AI23" s="52"/>
      <c r="AJ23" s="52"/>
      <c r="AK23" s="45"/>
      <c r="AL23" s="45"/>
      <c r="AM23" s="45"/>
      <c r="AN23" s="45"/>
      <c r="AO23" s="45"/>
      <c r="AP23" s="45"/>
      <c r="AQ23" s="45"/>
    </row>
    <row r="24" spans="1:43" x14ac:dyDescent="0.2">
      <c r="A24" s="240" t="s">
        <v>120</v>
      </c>
      <c r="B24" s="54"/>
      <c r="C24" s="54"/>
      <c r="D24" s="265" t="s">
        <v>130</v>
      </c>
      <c r="E24" s="272"/>
      <c r="F24" s="133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34"/>
      <c r="AB24" s="134"/>
      <c r="AC24" s="134"/>
      <c r="AD24" s="134"/>
      <c r="AE24" s="134"/>
      <c r="AF24" s="201"/>
      <c r="AG24" s="193"/>
      <c r="AH24" s="52"/>
      <c r="AI24" s="52"/>
      <c r="AJ24" s="52"/>
      <c r="AK24" s="45"/>
      <c r="AL24" s="45"/>
      <c r="AM24" s="45"/>
      <c r="AN24" s="45"/>
      <c r="AO24" s="45"/>
      <c r="AP24" s="45"/>
      <c r="AQ24" s="45"/>
    </row>
    <row r="25" spans="1:43" x14ac:dyDescent="0.2">
      <c r="A25" s="240" t="s">
        <v>120</v>
      </c>
      <c r="B25" s="94" t="s">
        <v>191</v>
      </c>
      <c r="C25" s="54"/>
      <c r="D25" s="92" t="s">
        <v>185</v>
      </c>
      <c r="E25" s="110"/>
      <c r="F25" s="58" t="s">
        <v>19</v>
      </c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84"/>
      <c r="AF25" s="196">
        <f t="shared" si="1"/>
        <v>0</v>
      </c>
      <c r="AG25" s="193"/>
      <c r="AH25" s="52"/>
      <c r="AI25" s="52"/>
      <c r="AJ25" s="52"/>
      <c r="AK25" s="45"/>
      <c r="AL25" s="45"/>
      <c r="AM25" s="45"/>
      <c r="AN25" s="45"/>
      <c r="AO25" s="45"/>
      <c r="AP25" s="45"/>
      <c r="AQ25" s="45"/>
    </row>
    <row r="26" spans="1:43" x14ac:dyDescent="0.2">
      <c r="A26" s="240" t="s">
        <v>120</v>
      </c>
      <c r="B26" s="94" t="s">
        <v>192</v>
      </c>
      <c r="C26" s="54"/>
      <c r="D26" s="94" t="s">
        <v>186</v>
      </c>
      <c r="E26" s="110"/>
      <c r="F26" s="58" t="s">
        <v>19</v>
      </c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84"/>
      <c r="AF26" s="196">
        <f t="shared" si="1"/>
        <v>0</v>
      </c>
      <c r="AG26" s="193"/>
      <c r="AH26" s="52"/>
      <c r="AI26" s="52"/>
      <c r="AJ26" s="52"/>
      <c r="AK26" s="45"/>
      <c r="AL26" s="45"/>
      <c r="AM26" s="45"/>
      <c r="AN26" s="45"/>
      <c r="AO26" s="45"/>
      <c r="AP26" s="45"/>
      <c r="AQ26" s="45"/>
    </row>
    <row r="27" spans="1:43" x14ac:dyDescent="0.2">
      <c r="A27" s="240" t="s">
        <v>120</v>
      </c>
      <c r="B27" s="94" t="s">
        <v>191</v>
      </c>
      <c r="C27" s="54"/>
      <c r="D27" s="94" t="s">
        <v>159</v>
      </c>
      <c r="E27" s="110"/>
      <c r="F27" s="58" t="s">
        <v>19</v>
      </c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84"/>
      <c r="AF27" s="196">
        <f t="shared" si="1"/>
        <v>0</v>
      </c>
      <c r="AG27" s="193"/>
      <c r="AH27" s="52"/>
      <c r="AI27" s="52"/>
      <c r="AJ27" s="52"/>
      <c r="AK27" s="45"/>
      <c r="AL27" s="45"/>
      <c r="AM27" s="45"/>
      <c r="AN27" s="45"/>
      <c r="AO27" s="45"/>
      <c r="AP27" s="45"/>
      <c r="AQ27" s="45"/>
    </row>
    <row r="28" spans="1:43" x14ac:dyDescent="0.2">
      <c r="A28" s="240" t="s">
        <v>120</v>
      </c>
      <c r="B28" s="94" t="s">
        <v>191</v>
      </c>
      <c r="C28" s="54"/>
      <c r="D28" s="94" t="s">
        <v>160</v>
      </c>
      <c r="E28" s="110"/>
      <c r="F28" s="58" t="s">
        <v>19</v>
      </c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84"/>
      <c r="AF28" s="196">
        <f t="shared" si="1"/>
        <v>0</v>
      </c>
      <c r="AG28" s="193"/>
      <c r="AH28" s="52"/>
      <c r="AI28" s="52"/>
      <c r="AJ28" s="52"/>
      <c r="AK28" s="45"/>
      <c r="AL28" s="45"/>
      <c r="AM28" s="45"/>
      <c r="AN28" s="45"/>
      <c r="AO28" s="45"/>
      <c r="AP28" s="45"/>
      <c r="AQ28" s="45"/>
    </row>
    <row r="29" spans="1:43" x14ac:dyDescent="0.2">
      <c r="A29" s="240" t="s">
        <v>120</v>
      </c>
      <c r="B29" s="94" t="s">
        <v>198</v>
      </c>
      <c r="C29" s="54"/>
      <c r="D29" s="94" t="s">
        <v>187</v>
      </c>
      <c r="E29" s="57"/>
      <c r="F29" s="58" t="s">
        <v>19</v>
      </c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84"/>
      <c r="AF29" s="197"/>
      <c r="AG29" s="198">
        <f>+SUM(G29:AE29)</f>
        <v>0</v>
      </c>
      <c r="AH29" s="52"/>
      <c r="AI29" s="52"/>
      <c r="AJ29" s="52"/>
      <c r="AK29" s="45"/>
      <c r="AL29" s="45"/>
      <c r="AM29" s="45"/>
      <c r="AN29" s="45"/>
      <c r="AO29" s="45"/>
      <c r="AP29" s="45"/>
      <c r="AQ29" s="45"/>
    </row>
    <row r="30" spans="1:43" x14ac:dyDescent="0.2">
      <c r="A30" s="240" t="s">
        <v>120</v>
      </c>
      <c r="B30" s="94" t="s">
        <v>198</v>
      </c>
      <c r="C30" s="54"/>
      <c r="D30" s="94" t="s">
        <v>163</v>
      </c>
      <c r="E30" s="57"/>
      <c r="F30" s="58" t="s">
        <v>19</v>
      </c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84"/>
      <c r="AF30" s="197"/>
      <c r="AG30" s="198">
        <f>+SUM(G30:AE30)</f>
        <v>0</v>
      </c>
      <c r="AH30" s="52"/>
      <c r="AI30" s="52"/>
      <c r="AJ30" s="52"/>
      <c r="AK30" s="45"/>
      <c r="AL30" s="45"/>
      <c r="AM30" s="45"/>
      <c r="AN30" s="45"/>
      <c r="AO30" s="45"/>
      <c r="AP30" s="45"/>
      <c r="AQ30" s="45"/>
    </row>
    <row r="31" spans="1:43" x14ac:dyDescent="0.2">
      <c r="A31" s="240" t="s">
        <v>120</v>
      </c>
      <c r="B31" s="94" t="s">
        <v>198</v>
      </c>
      <c r="C31" s="54"/>
      <c r="D31" s="94" t="s">
        <v>183</v>
      </c>
      <c r="E31" s="57"/>
      <c r="F31" s="58" t="s">
        <v>19</v>
      </c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84"/>
      <c r="AF31" s="197"/>
      <c r="AG31" s="198">
        <f>+SUM(G31:AE31)</f>
        <v>0</v>
      </c>
      <c r="AH31" s="52"/>
      <c r="AI31" s="52"/>
      <c r="AJ31" s="52"/>
      <c r="AK31" s="45"/>
      <c r="AL31" s="45"/>
      <c r="AM31" s="45"/>
      <c r="AN31" s="45"/>
      <c r="AO31" s="45"/>
      <c r="AP31" s="45"/>
      <c r="AQ31" s="45"/>
    </row>
    <row r="32" spans="1:43" x14ac:dyDescent="0.2">
      <c r="A32" s="240" t="s">
        <v>120</v>
      </c>
      <c r="B32" s="94" t="s">
        <v>198</v>
      </c>
      <c r="C32" s="54"/>
      <c r="D32" s="112" t="s">
        <v>110</v>
      </c>
      <c r="E32" s="110"/>
      <c r="F32" s="58" t="s">
        <v>19</v>
      </c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84"/>
      <c r="AF32" s="197"/>
      <c r="AG32" s="198">
        <f>+SUM(G32:AE32)</f>
        <v>0</v>
      </c>
      <c r="AH32" s="52"/>
      <c r="AI32" s="52"/>
      <c r="AJ32" s="52"/>
      <c r="AK32" s="45"/>
      <c r="AL32" s="45"/>
      <c r="AM32" s="45"/>
      <c r="AN32" s="45"/>
      <c r="AO32" s="45"/>
      <c r="AP32" s="45"/>
      <c r="AQ32" s="45"/>
    </row>
    <row r="33" spans="1:43" x14ac:dyDescent="0.2">
      <c r="A33" s="240" t="s">
        <v>120</v>
      </c>
      <c r="B33" s="54"/>
      <c r="C33" s="54"/>
      <c r="D33" s="263" t="s">
        <v>165</v>
      </c>
      <c r="E33" s="264"/>
      <c r="F33" s="93" t="s">
        <v>25</v>
      </c>
      <c r="G33" s="97">
        <f>+SUM(G25:G32)</f>
        <v>0</v>
      </c>
      <c r="H33" s="97">
        <f t="shared" ref="H33:AG33" si="3">+SUM(H25:H32)</f>
        <v>0</v>
      </c>
      <c r="I33" s="97">
        <f t="shared" si="3"/>
        <v>0</v>
      </c>
      <c r="J33" s="97">
        <f t="shared" si="3"/>
        <v>0</v>
      </c>
      <c r="K33" s="97">
        <f t="shared" si="3"/>
        <v>0</v>
      </c>
      <c r="L33" s="97">
        <f t="shared" si="3"/>
        <v>0</v>
      </c>
      <c r="M33" s="97">
        <f t="shared" si="3"/>
        <v>0</v>
      </c>
      <c r="N33" s="97">
        <f t="shared" si="3"/>
        <v>0</v>
      </c>
      <c r="O33" s="97">
        <f t="shared" si="3"/>
        <v>0</v>
      </c>
      <c r="P33" s="97">
        <f t="shared" si="3"/>
        <v>0</v>
      </c>
      <c r="Q33" s="97">
        <f t="shared" si="3"/>
        <v>0</v>
      </c>
      <c r="R33" s="97">
        <f t="shared" si="3"/>
        <v>0</v>
      </c>
      <c r="S33" s="97">
        <f t="shared" si="3"/>
        <v>0</v>
      </c>
      <c r="T33" s="97">
        <f t="shared" si="3"/>
        <v>0</v>
      </c>
      <c r="U33" s="97">
        <f t="shared" si="3"/>
        <v>0</v>
      </c>
      <c r="V33" s="97">
        <f t="shared" si="3"/>
        <v>0</v>
      </c>
      <c r="W33" s="97">
        <f t="shared" si="3"/>
        <v>0</v>
      </c>
      <c r="X33" s="97">
        <f t="shared" si="3"/>
        <v>0</v>
      </c>
      <c r="Y33" s="97">
        <f t="shared" si="3"/>
        <v>0</v>
      </c>
      <c r="Z33" s="97">
        <f t="shared" si="3"/>
        <v>0</v>
      </c>
      <c r="AA33" s="97">
        <f t="shared" si="3"/>
        <v>0</v>
      </c>
      <c r="AB33" s="97">
        <f t="shared" si="3"/>
        <v>0</v>
      </c>
      <c r="AC33" s="97">
        <f t="shared" si="3"/>
        <v>0</v>
      </c>
      <c r="AD33" s="97">
        <f t="shared" si="3"/>
        <v>0</v>
      </c>
      <c r="AE33" s="185">
        <f t="shared" si="3"/>
        <v>0</v>
      </c>
      <c r="AF33" s="199">
        <f t="shared" si="3"/>
        <v>0</v>
      </c>
      <c r="AG33" s="200">
        <f t="shared" si="3"/>
        <v>0</v>
      </c>
      <c r="AH33" s="52"/>
      <c r="AI33" s="52"/>
      <c r="AJ33" s="52"/>
      <c r="AK33" s="45"/>
      <c r="AL33" s="45"/>
      <c r="AM33" s="45"/>
      <c r="AN33" s="45"/>
      <c r="AO33" s="45"/>
      <c r="AP33" s="45"/>
      <c r="AQ33" s="45"/>
    </row>
    <row r="34" spans="1:43" x14ac:dyDescent="0.2">
      <c r="A34" s="240" t="s">
        <v>120</v>
      </c>
      <c r="B34" s="54"/>
      <c r="C34" s="94" t="s">
        <v>164</v>
      </c>
      <c r="D34" s="265" t="s">
        <v>128</v>
      </c>
      <c r="E34" s="267"/>
      <c r="F34" s="135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202"/>
      <c r="AG34" s="193"/>
      <c r="AH34" s="52"/>
      <c r="AI34" s="52"/>
      <c r="AJ34" s="52"/>
      <c r="AK34" s="45"/>
      <c r="AL34" s="45"/>
      <c r="AM34" s="45"/>
      <c r="AN34" s="45"/>
      <c r="AO34" s="45"/>
      <c r="AP34" s="45"/>
      <c r="AQ34" s="45"/>
    </row>
    <row r="35" spans="1:43" x14ac:dyDescent="0.2">
      <c r="A35" s="240" t="s">
        <v>120</v>
      </c>
      <c r="B35" s="54"/>
      <c r="C35" s="94"/>
      <c r="D35" s="54" t="s">
        <v>114</v>
      </c>
      <c r="E35" s="18"/>
      <c r="F35" s="58" t="s">
        <v>19</v>
      </c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86"/>
      <c r="AF35" s="196">
        <f>+SUM(G35:AE35)-AG35</f>
        <v>0</v>
      </c>
      <c r="AG35" s="198">
        <f>IF($AF$40+$AG$40&lt;&gt;0,+ROUND($AG$40/($AF$40+$AG$40)*SUM(G35:AE35),2),0)</f>
        <v>0</v>
      </c>
      <c r="AH35" s="52"/>
      <c r="AI35" s="52"/>
      <c r="AJ35" s="52"/>
      <c r="AK35" s="45"/>
      <c r="AL35" s="45"/>
      <c r="AM35" s="45"/>
      <c r="AN35" s="45"/>
      <c r="AO35" s="45"/>
      <c r="AP35" s="45"/>
      <c r="AQ35" s="45"/>
    </row>
    <row r="36" spans="1:43" x14ac:dyDescent="0.2">
      <c r="A36" s="240" t="s">
        <v>120</v>
      </c>
      <c r="B36" s="54"/>
      <c r="C36" s="94"/>
      <c r="D36" s="54" t="s">
        <v>115</v>
      </c>
      <c r="E36" s="18"/>
      <c r="F36" s="58" t="s">
        <v>19</v>
      </c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86"/>
      <c r="AF36" s="196">
        <f t="shared" ref="AF36:AF39" si="4">+SUM(G36:AE36)-AG36</f>
        <v>0</v>
      </c>
      <c r="AG36" s="198">
        <f t="shared" ref="AG36:AG38" si="5">IF($AF$40+$AG$40&lt;&gt;0,+ROUND($AG$40/($AF$40+$AG$40)*SUM(G36:AE36),2),0)</f>
        <v>0</v>
      </c>
      <c r="AH36" s="52"/>
      <c r="AI36" s="52"/>
      <c r="AJ36" s="52"/>
      <c r="AK36" s="45"/>
      <c r="AL36" s="45"/>
      <c r="AM36" s="45"/>
      <c r="AN36" s="45"/>
      <c r="AO36" s="45"/>
      <c r="AP36" s="45"/>
      <c r="AQ36" s="45"/>
    </row>
    <row r="37" spans="1:43" x14ac:dyDescent="0.2">
      <c r="A37" s="240" t="s">
        <v>120</v>
      </c>
      <c r="B37" s="54"/>
      <c r="C37" s="94"/>
      <c r="D37" s="54" t="s">
        <v>116</v>
      </c>
      <c r="E37" s="18"/>
      <c r="F37" s="58" t="s">
        <v>19</v>
      </c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86"/>
      <c r="AF37" s="196">
        <f t="shared" si="4"/>
        <v>0</v>
      </c>
      <c r="AG37" s="198">
        <f t="shared" si="5"/>
        <v>0</v>
      </c>
      <c r="AH37" s="52"/>
      <c r="AI37" s="52"/>
      <c r="AJ37" s="52"/>
      <c r="AK37" s="45"/>
      <c r="AL37" s="45"/>
      <c r="AM37" s="45"/>
      <c r="AN37" s="45"/>
      <c r="AO37" s="45"/>
      <c r="AP37" s="45"/>
      <c r="AQ37" s="45"/>
    </row>
    <row r="38" spans="1:43" x14ac:dyDescent="0.2">
      <c r="A38" s="240" t="s">
        <v>120</v>
      </c>
      <c r="B38" s="54"/>
      <c r="C38" s="94"/>
      <c r="D38" s="54" t="s">
        <v>117</v>
      </c>
      <c r="E38" s="18"/>
      <c r="F38" s="58" t="s">
        <v>19</v>
      </c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86"/>
      <c r="AF38" s="196">
        <f t="shared" si="4"/>
        <v>0</v>
      </c>
      <c r="AG38" s="198">
        <f t="shared" si="5"/>
        <v>0</v>
      </c>
      <c r="AH38" s="52"/>
      <c r="AI38" s="52"/>
      <c r="AJ38" s="52"/>
      <c r="AK38" s="45"/>
      <c r="AL38" s="45"/>
      <c r="AM38" s="45"/>
      <c r="AN38" s="45"/>
      <c r="AO38" s="45"/>
      <c r="AP38" s="45"/>
      <c r="AQ38" s="45"/>
    </row>
    <row r="39" spans="1:43" x14ac:dyDescent="0.2">
      <c r="A39" s="240" t="s">
        <v>120</v>
      </c>
      <c r="B39" s="54"/>
      <c r="C39" s="94"/>
      <c r="D39" s="94" t="s">
        <v>167</v>
      </c>
      <c r="E39" s="18"/>
      <c r="F39" s="58" t="s">
        <v>19</v>
      </c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86"/>
      <c r="AF39" s="196">
        <f t="shared" si="4"/>
        <v>0</v>
      </c>
      <c r="AG39" s="198">
        <f>+AG40-SUM(AG35:AG38)</f>
        <v>0</v>
      </c>
      <c r="AH39" s="52"/>
      <c r="AI39" s="52"/>
      <c r="AJ39" s="52"/>
      <c r="AK39" s="45"/>
      <c r="AL39" s="45"/>
      <c r="AM39" s="45"/>
      <c r="AN39" s="45"/>
      <c r="AO39" s="45"/>
      <c r="AP39" s="45"/>
      <c r="AQ39" s="45"/>
    </row>
    <row r="40" spans="1:43" x14ac:dyDescent="0.2">
      <c r="A40" s="240" t="s">
        <v>120</v>
      </c>
      <c r="B40" s="54"/>
      <c r="C40" s="54"/>
      <c r="D40" s="263" t="s">
        <v>129</v>
      </c>
      <c r="E40" s="264"/>
      <c r="F40" s="93" t="s">
        <v>25</v>
      </c>
      <c r="G40" s="97">
        <f>+SUM(G35:G39)</f>
        <v>0</v>
      </c>
      <c r="H40" s="97">
        <f t="shared" ref="H40:AE40" si="6">+SUM(H35:H39)</f>
        <v>0</v>
      </c>
      <c r="I40" s="97">
        <f t="shared" si="6"/>
        <v>0</v>
      </c>
      <c r="J40" s="97">
        <f t="shared" si="6"/>
        <v>0</v>
      </c>
      <c r="K40" s="97">
        <f t="shared" si="6"/>
        <v>0</v>
      </c>
      <c r="L40" s="97">
        <f t="shared" si="6"/>
        <v>0</v>
      </c>
      <c r="M40" s="97">
        <f t="shared" si="6"/>
        <v>0</v>
      </c>
      <c r="N40" s="97">
        <f t="shared" si="6"/>
        <v>0</v>
      </c>
      <c r="O40" s="97">
        <f t="shared" si="6"/>
        <v>0</v>
      </c>
      <c r="P40" s="97">
        <f t="shared" si="6"/>
        <v>0</v>
      </c>
      <c r="Q40" s="97">
        <f t="shared" si="6"/>
        <v>0</v>
      </c>
      <c r="R40" s="97">
        <f t="shared" si="6"/>
        <v>0</v>
      </c>
      <c r="S40" s="97">
        <f t="shared" si="6"/>
        <v>0</v>
      </c>
      <c r="T40" s="97">
        <f t="shared" si="6"/>
        <v>0</v>
      </c>
      <c r="U40" s="97">
        <f t="shared" si="6"/>
        <v>0</v>
      </c>
      <c r="V40" s="97">
        <f t="shared" si="6"/>
        <v>0</v>
      </c>
      <c r="W40" s="97">
        <f t="shared" si="6"/>
        <v>0</v>
      </c>
      <c r="X40" s="97">
        <f t="shared" si="6"/>
        <v>0</v>
      </c>
      <c r="Y40" s="97">
        <f t="shared" si="6"/>
        <v>0</v>
      </c>
      <c r="Z40" s="97">
        <f t="shared" si="6"/>
        <v>0</v>
      </c>
      <c r="AA40" s="97">
        <f t="shared" si="6"/>
        <v>0</v>
      </c>
      <c r="AB40" s="97">
        <f t="shared" si="6"/>
        <v>0</v>
      </c>
      <c r="AC40" s="97">
        <f t="shared" si="6"/>
        <v>0</v>
      </c>
      <c r="AD40" s="97">
        <f t="shared" si="6"/>
        <v>0</v>
      </c>
      <c r="AE40" s="185">
        <f t="shared" si="6"/>
        <v>0</v>
      </c>
      <c r="AF40" s="199">
        <f>+SUM(G40:AE40)-AG40</f>
        <v>0</v>
      </c>
      <c r="AG40" s="200">
        <f>-SUM(G107:AE107)</f>
        <v>0</v>
      </c>
      <c r="AH40" s="52"/>
      <c r="AI40" s="52"/>
      <c r="AJ40" s="52"/>
      <c r="AK40" s="45"/>
      <c r="AL40" s="45"/>
      <c r="AM40" s="45"/>
      <c r="AN40" s="45"/>
      <c r="AO40" s="45"/>
      <c r="AP40" s="45"/>
      <c r="AQ40" s="45"/>
    </row>
    <row r="41" spans="1:43" x14ac:dyDescent="0.2">
      <c r="A41" s="240" t="s">
        <v>120</v>
      </c>
      <c r="B41" s="54"/>
      <c r="C41" s="98" t="s">
        <v>236</v>
      </c>
      <c r="D41" s="67"/>
      <c r="E41" s="110"/>
      <c r="F41" s="93" t="s">
        <v>25</v>
      </c>
      <c r="G41" s="97">
        <f t="shared" ref="G41:AG41" si="7">+G23+G33-G40</f>
        <v>0</v>
      </c>
      <c r="H41" s="97">
        <f t="shared" si="7"/>
        <v>0</v>
      </c>
      <c r="I41" s="97">
        <f t="shared" si="7"/>
        <v>0</v>
      </c>
      <c r="J41" s="97">
        <f t="shared" si="7"/>
        <v>0</v>
      </c>
      <c r="K41" s="97">
        <f t="shared" si="7"/>
        <v>0</v>
      </c>
      <c r="L41" s="97">
        <f t="shared" si="7"/>
        <v>0</v>
      </c>
      <c r="M41" s="97">
        <f t="shared" si="7"/>
        <v>0</v>
      </c>
      <c r="N41" s="97">
        <f t="shared" si="7"/>
        <v>0</v>
      </c>
      <c r="O41" s="97">
        <f t="shared" si="7"/>
        <v>0</v>
      </c>
      <c r="P41" s="97">
        <f t="shared" si="7"/>
        <v>0</v>
      </c>
      <c r="Q41" s="97">
        <f t="shared" si="7"/>
        <v>0</v>
      </c>
      <c r="R41" s="97">
        <f t="shared" si="7"/>
        <v>0</v>
      </c>
      <c r="S41" s="97">
        <f t="shared" si="7"/>
        <v>0</v>
      </c>
      <c r="T41" s="97">
        <f t="shared" si="7"/>
        <v>0</v>
      </c>
      <c r="U41" s="97">
        <f t="shared" si="7"/>
        <v>0</v>
      </c>
      <c r="V41" s="97">
        <f t="shared" si="7"/>
        <v>0</v>
      </c>
      <c r="W41" s="97">
        <f t="shared" si="7"/>
        <v>0</v>
      </c>
      <c r="X41" s="97">
        <f t="shared" si="7"/>
        <v>0</v>
      </c>
      <c r="Y41" s="97">
        <f t="shared" si="7"/>
        <v>0</v>
      </c>
      <c r="Z41" s="97">
        <f t="shared" si="7"/>
        <v>0</v>
      </c>
      <c r="AA41" s="97">
        <f t="shared" si="7"/>
        <v>0</v>
      </c>
      <c r="AB41" s="97">
        <f t="shared" si="7"/>
        <v>0</v>
      </c>
      <c r="AC41" s="97">
        <f t="shared" si="7"/>
        <v>0</v>
      </c>
      <c r="AD41" s="97">
        <f t="shared" si="7"/>
        <v>0</v>
      </c>
      <c r="AE41" s="185">
        <f t="shared" si="7"/>
        <v>0</v>
      </c>
      <c r="AF41" s="199">
        <f t="shared" si="7"/>
        <v>0</v>
      </c>
      <c r="AG41" s="200">
        <f t="shared" si="7"/>
        <v>0</v>
      </c>
      <c r="AH41" s="52"/>
      <c r="AI41" s="52"/>
      <c r="AJ41" s="52"/>
      <c r="AK41" s="45"/>
      <c r="AL41" s="45"/>
      <c r="AM41" s="45"/>
      <c r="AN41" s="45"/>
      <c r="AO41" s="45"/>
      <c r="AP41" s="45"/>
      <c r="AQ41" s="45"/>
    </row>
    <row r="42" spans="1:43" x14ac:dyDescent="0.2">
      <c r="A42" s="241" t="s">
        <v>119</v>
      </c>
      <c r="B42" s="54"/>
      <c r="C42" s="258" t="s">
        <v>166</v>
      </c>
      <c r="D42" s="259"/>
      <c r="E42" s="259"/>
      <c r="F42" s="260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193"/>
      <c r="AH42" s="52"/>
      <c r="AI42" s="52"/>
      <c r="AJ42" s="52"/>
      <c r="AK42" s="45"/>
      <c r="AL42" s="45"/>
      <c r="AM42" s="45"/>
      <c r="AN42" s="45"/>
      <c r="AO42" s="45"/>
      <c r="AP42" s="45"/>
      <c r="AQ42" s="45"/>
    </row>
    <row r="43" spans="1:43" x14ac:dyDescent="0.2">
      <c r="A43" s="241" t="s">
        <v>119</v>
      </c>
      <c r="B43" s="54"/>
      <c r="C43" s="109" t="s">
        <v>168</v>
      </c>
      <c r="D43" s="275" t="s">
        <v>127</v>
      </c>
      <c r="E43" s="276"/>
      <c r="F43" s="165"/>
      <c r="G43" s="56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93"/>
      <c r="AH43" s="52"/>
      <c r="AI43" s="52"/>
      <c r="AJ43" s="52"/>
      <c r="AK43" s="45"/>
      <c r="AL43" s="45"/>
      <c r="AM43" s="45"/>
      <c r="AN43" s="45"/>
      <c r="AO43" s="45"/>
      <c r="AP43" s="45"/>
      <c r="AQ43" s="45"/>
    </row>
    <row r="44" spans="1:43" x14ac:dyDescent="0.2">
      <c r="A44" s="241" t="s">
        <v>119</v>
      </c>
      <c r="B44" s="94" t="s">
        <v>188</v>
      </c>
      <c r="C44" s="54"/>
      <c r="D44" s="92" t="s">
        <v>126</v>
      </c>
      <c r="E44" s="92"/>
      <c r="F44" s="58" t="s">
        <v>19</v>
      </c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164"/>
      <c r="AB44" s="164"/>
      <c r="AC44" s="164"/>
      <c r="AD44" s="164"/>
      <c r="AE44" s="186"/>
      <c r="AF44" s="196">
        <f t="shared" si="1"/>
        <v>0</v>
      </c>
      <c r="AG44" s="193"/>
      <c r="AH44" s="52"/>
      <c r="AI44" s="52"/>
      <c r="AJ44" s="52"/>
      <c r="AK44" s="45"/>
      <c r="AL44" s="45"/>
      <c r="AM44" s="45"/>
      <c r="AN44" s="45"/>
      <c r="AO44" s="45"/>
      <c r="AP44" s="45"/>
      <c r="AQ44" s="45"/>
    </row>
    <row r="45" spans="1:43" x14ac:dyDescent="0.2">
      <c r="A45" s="241" t="s">
        <v>119</v>
      </c>
      <c r="B45" s="94" t="s">
        <v>189</v>
      </c>
      <c r="C45" s="54"/>
      <c r="D45" s="94" t="s">
        <v>161</v>
      </c>
      <c r="E45" s="57"/>
      <c r="F45" s="58" t="s">
        <v>19</v>
      </c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86"/>
      <c r="AF45" s="196">
        <f t="shared" si="1"/>
        <v>0</v>
      </c>
      <c r="AG45" s="193"/>
      <c r="AH45" s="52"/>
      <c r="AI45" s="52"/>
      <c r="AJ45" s="52"/>
      <c r="AK45" s="45"/>
      <c r="AL45" s="45"/>
      <c r="AM45" s="45"/>
      <c r="AN45" s="45"/>
      <c r="AO45" s="45"/>
      <c r="AP45" s="45"/>
      <c r="AQ45" s="45"/>
    </row>
    <row r="46" spans="1:43" x14ac:dyDescent="0.2">
      <c r="A46" s="241" t="s">
        <v>119</v>
      </c>
      <c r="B46" s="94" t="s">
        <v>193</v>
      </c>
      <c r="C46" s="94"/>
      <c r="D46" s="94" t="s">
        <v>133</v>
      </c>
      <c r="E46" s="57"/>
      <c r="F46" s="58" t="s">
        <v>19</v>
      </c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86"/>
      <c r="AF46" s="196">
        <f t="shared" si="1"/>
        <v>0</v>
      </c>
      <c r="AG46" s="193"/>
      <c r="AH46" s="52"/>
      <c r="AI46" s="52"/>
      <c r="AJ46" s="52"/>
      <c r="AK46" s="45"/>
      <c r="AL46" s="45"/>
      <c r="AM46" s="45"/>
      <c r="AN46" s="45"/>
      <c r="AO46" s="45"/>
      <c r="AP46" s="45"/>
      <c r="AQ46" s="45"/>
    </row>
    <row r="47" spans="1:43" x14ac:dyDescent="0.2">
      <c r="A47" s="241" t="s">
        <v>119</v>
      </c>
      <c r="B47" s="94" t="s">
        <v>193</v>
      </c>
      <c r="C47" s="94"/>
      <c r="D47" s="94" t="s">
        <v>132</v>
      </c>
      <c r="E47" s="57"/>
      <c r="F47" s="58" t="s">
        <v>19</v>
      </c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86"/>
      <c r="AF47" s="196">
        <f t="shared" si="1"/>
        <v>0</v>
      </c>
      <c r="AG47" s="193"/>
      <c r="AH47" s="52"/>
      <c r="AI47" s="52"/>
      <c r="AJ47" s="52"/>
      <c r="AK47" s="45"/>
      <c r="AL47" s="45"/>
      <c r="AM47" s="45"/>
      <c r="AN47" s="45"/>
      <c r="AO47" s="45"/>
      <c r="AP47" s="45"/>
      <c r="AQ47" s="45"/>
    </row>
    <row r="48" spans="1:43" x14ac:dyDescent="0.2">
      <c r="A48" s="241" t="s">
        <v>119</v>
      </c>
      <c r="B48" s="94" t="s">
        <v>184</v>
      </c>
      <c r="C48" s="94"/>
      <c r="D48" s="94" t="s">
        <v>197</v>
      </c>
      <c r="E48" s="57"/>
      <c r="F48" s="58" t="s">
        <v>19</v>
      </c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86"/>
      <c r="AF48" s="196">
        <f t="shared" si="1"/>
        <v>0</v>
      </c>
      <c r="AG48" s="193"/>
      <c r="AH48" s="52"/>
      <c r="AI48" s="52"/>
      <c r="AJ48" s="52"/>
      <c r="AK48" s="45"/>
      <c r="AL48" s="45"/>
      <c r="AM48" s="45"/>
      <c r="AN48" s="45"/>
      <c r="AO48" s="45"/>
      <c r="AP48" s="45"/>
      <c r="AQ48" s="45"/>
    </row>
    <row r="49" spans="1:43" x14ac:dyDescent="0.2">
      <c r="A49" s="241" t="s">
        <v>119</v>
      </c>
      <c r="B49" s="94" t="s">
        <v>188</v>
      </c>
      <c r="C49" s="94"/>
      <c r="D49" s="94" t="s">
        <v>159</v>
      </c>
      <c r="E49" s="57"/>
      <c r="F49" s="58" t="s">
        <v>19</v>
      </c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86"/>
      <c r="AF49" s="196">
        <f t="shared" si="1"/>
        <v>0</v>
      </c>
      <c r="AG49" s="193"/>
      <c r="AH49" s="52"/>
      <c r="AI49" s="52"/>
      <c r="AJ49" s="52"/>
      <c r="AK49" s="45"/>
      <c r="AL49" s="45"/>
      <c r="AM49" s="45"/>
      <c r="AN49" s="45"/>
      <c r="AO49" s="45"/>
      <c r="AP49" s="45"/>
      <c r="AQ49" s="45"/>
    </row>
    <row r="50" spans="1:43" x14ac:dyDescent="0.2">
      <c r="A50" s="241" t="s">
        <v>119</v>
      </c>
      <c r="B50" s="94" t="s">
        <v>188</v>
      </c>
      <c r="C50" s="94"/>
      <c r="D50" s="94" t="s">
        <v>160</v>
      </c>
      <c r="E50" s="57"/>
      <c r="F50" s="58" t="s">
        <v>19</v>
      </c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86"/>
      <c r="AF50" s="196">
        <f t="shared" si="1"/>
        <v>0</v>
      </c>
      <c r="AG50" s="193"/>
      <c r="AH50" s="52"/>
      <c r="AI50" s="52"/>
      <c r="AJ50" s="52"/>
      <c r="AK50" s="45"/>
      <c r="AL50" s="45"/>
      <c r="AM50" s="45"/>
      <c r="AN50" s="45"/>
      <c r="AO50" s="45"/>
      <c r="AP50" s="45"/>
      <c r="AQ50" s="45"/>
    </row>
    <row r="51" spans="1:43" x14ac:dyDescent="0.2">
      <c r="A51" s="241" t="s">
        <v>119</v>
      </c>
      <c r="B51" s="94" t="s">
        <v>190</v>
      </c>
      <c r="C51" s="94"/>
      <c r="D51" s="94" t="s">
        <v>162</v>
      </c>
      <c r="E51" s="57"/>
      <c r="F51" s="58" t="s">
        <v>19</v>
      </c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86"/>
      <c r="AF51" s="197"/>
      <c r="AG51" s="198">
        <f>+SUM(G51:AE51)</f>
        <v>0</v>
      </c>
      <c r="AH51" s="52"/>
      <c r="AI51" s="52"/>
      <c r="AJ51" s="52"/>
      <c r="AK51" s="45"/>
      <c r="AL51" s="45"/>
      <c r="AM51" s="45"/>
      <c r="AN51" s="45"/>
      <c r="AO51" s="45"/>
      <c r="AP51" s="45"/>
      <c r="AQ51" s="45"/>
    </row>
    <row r="52" spans="1:43" x14ac:dyDescent="0.2">
      <c r="A52" s="241" t="s">
        <v>119</v>
      </c>
      <c r="B52" s="94" t="s">
        <v>190</v>
      </c>
      <c r="C52" s="94"/>
      <c r="D52" s="101" t="s">
        <v>134</v>
      </c>
      <c r="E52" s="57"/>
      <c r="F52" s="58" t="s">
        <v>19</v>
      </c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86"/>
      <c r="AF52" s="197"/>
      <c r="AG52" s="198">
        <f>+SUM(G52:AE52)</f>
        <v>0</v>
      </c>
      <c r="AH52" s="52"/>
      <c r="AI52" s="52"/>
      <c r="AJ52" s="52"/>
      <c r="AK52" s="45"/>
      <c r="AL52" s="45"/>
      <c r="AM52" s="45"/>
      <c r="AN52" s="45"/>
      <c r="AO52" s="45"/>
      <c r="AP52" s="45"/>
      <c r="AQ52" s="45"/>
    </row>
    <row r="53" spans="1:43" x14ac:dyDescent="0.2">
      <c r="A53" s="241" t="s">
        <v>119</v>
      </c>
      <c r="B53" s="94" t="s">
        <v>190</v>
      </c>
      <c r="C53" s="94"/>
      <c r="D53" s="94" t="s">
        <v>163</v>
      </c>
      <c r="E53" s="57"/>
      <c r="F53" s="58" t="s">
        <v>19</v>
      </c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86"/>
      <c r="AF53" s="197"/>
      <c r="AG53" s="198">
        <f>+SUM(G53:AE53)</f>
        <v>0</v>
      </c>
      <c r="AH53" s="52"/>
      <c r="AI53" s="52"/>
      <c r="AJ53" s="52"/>
      <c r="AK53" s="45"/>
      <c r="AL53" s="45"/>
      <c r="AM53" s="45"/>
      <c r="AN53" s="45"/>
      <c r="AO53" s="45"/>
      <c r="AP53" s="45"/>
      <c r="AQ53" s="45"/>
    </row>
    <row r="54" spans="1:43" x14ac:dyDescent="0.2">
      <c r="A54" s="241" t="s">
        <v>119</v>
      </c>
      <c r="B54" s="94" t="s">
        <v>190</v>
      </c>
      <c r="C54" s="94"/>
      <c r="D54" s="94" t="s">
        <v>160</v>
      </c>
      <c r="E54" s="57"/>
      <c r="F54" s="58" t="s">
        <v>19</v>
      </c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86"/>
      <c r="AF54" s="197"/>
      <c r="AG54" s="198">
        <f>+SUM(G54:AE54)</f>
        <v>0</v>
      </c>
      <c r="AH54" s="52"/>
      <c r="AI54" s="52"/>
      <c r="AJ54" s="52"/>
      <c r="AK54" s="45"/>
      <c r="AL54" s="45"/>
      <c r="AM54" s="45"/>
      <c r="AN54" s="45"/>
      <c r="AO54" s="45"/>
      <c r="AP54" s="45"/>
      <c r="AQ54" s="45"/>
    </row>
    <row r="55" spans="1:43" x14ac:dyDescent="0.2">
      <c r="A55" s="241" t="s">
        <v>119</v>
      </c>
      <c r="B55" s="54"/>
      <c r="C55" s="94" t="s">
        <v>169</v>
      </c>
      <c r="D55" s="263" t="s">
        <v>125</v>
      </c>
      <c r="E55" s="264"/>
      <c r="F55" s="93" t="s">
        <v>25</v>
      </c>
      <c r="G55" s="97">
        <f>+SUM(G44:G54)</f>
        <v>0</v>
      </c>
      <c r="H55" s="97">
        <f t="shared" ref="H55:AG55" si="8">+SUM(H44:H54)</f>
        <v>0</v>
      </c>
      <c r="I55" s="97">
        <f t="shared" si="8"/>
        <v>0</v>
      </c>
      <c r="J55" s="97">
        <f t="shared" si="8"/>
        <v>0</v>
      </c>
      <c r="K55" s="97">
        <f t="shared" si="8"/>
        <v>0</v>
      </c>
      <c r="L55" s="97">
        <f t="shared" si="8"/>
        <v>0</v>
      </c>
      <c r="M55" s="97">
        <f t="shared" si="8"/>
        <v>0</v>
      </c>
      <c r="N55" s="97">
        <f t="shared" si="8"/>
        <v>0</v>
      </c>
      <c r="O55" s="97">
        <f t="shared" si="8"/>
        <v>0</v>
      </c>
      <c r="P55" s="97">
        <f t="shared" si="8"/>
        <v>0</v>
      </c>
      <c r="Q55" s="97">
        <f t="shared" si="8"/>
        <v>0</v>
      </c>
      <c r="R55" s="97">
        <f t="shared" si="8"/>
        <v>0</v>
      </c>
      <c r="S55" s="97">
        <f t="shared" si="8"/>
        <v>0</v>
      </c>
      <c r="T55" s="97">
        <f t="shared" si="8"/>
        <v>0</v>
      </c>
      <c r="U55" s="97">
        <f t="shared" si="8"/>
        <v>0</v>
      </c>
      <c r="V55" s="97">
        <f t="shared" si="8"/>
        <v>0</v>
      </c>
      <c r="W55" s="97">
        <f t="shared" si="8"/>
        <v>0</v>
      </c>
      <c r="X55" s="97">
        <f t="shared" si="8"/>
        <v>0</v>
      </c>
      <c r="Y55" s="97">
        <f t="shared" si="8"/>
        <v>0</v>
      </c>
      <c r="Z55" s="97">
        <f t="shared" si="8"/>
        <v>0</v>
      </c>
      <c r="AA55" s="97">
        <f t="shared" si="8"/>
        <v>0</v>
      </c>
      <c r="AB55" s="97">
        <f t="shared" si="8"/>
        <v>0</v>
      </c>
      <c r="AC55" s="97">
        <f t="shared" si="8"/>
        <v>0</v>
      </c>
      <c r="AD55" s="97">
        <f t="shared" si="8"/>
        <v>0</v>
      </c>
      <c r="AE55" s="185">
        <f t="shared" si="8"/>
        <v>0</v>
      </c>
      <c r="AF55" s="199">
        <f t="shared" si="8"/>
        <v>0</v>
      </c>
      <c r="AG55" s="200">
        <f t="shared" si="8"/>
        <v>0</v>
      </c>
      <c r="AH55" s="52"/>
      <c r="AI55" s="52"/>
      <c r="AJ55" s="52"/>
      <c r="AK55" s="45"/>
      <c r="AL55" s="45"/>
      <c r="AM55" s="45"/>
      <c r="AN55" s="45"/>
      <c r="AO55" s="45"/>
      <c r="AP55" s="45"/>
      <c r="AQ55" s="45"/>
    </row>
    <row r="56" spans="1:43" x14ac:dyDescent="0.2">
      <c r="A56" s="241" t="s">
        <v>119</v>
      </c>
      <c r="B56" s="54"/>
      <c r="C56" s="54"/>
      <c r="D56" s="265" t="s">
        <v>130</v>
      </c>
      <c r="E56" s="272"/>
      <c r="F56" s="133"/>
      <c r="G56" s="134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205"/>
      <c r="AG56" s="193"/>
      <c r="AH56" s="52"/>
      <c r="AI56" s="52"/>
      <c r="AJ56" s="52"/>
      <c r="AK56" s="45"/>
      <c r="AL56" s="45"/>
      <c r="AM56" s="45"/>
      <c r="AN56" s="45"/>
      <c r="AO56" s="45"/>
      <c r="AP56" s="45"/>
      <c r="AQ56" s="45"/>
    </row>
    <row r="57" spans="1:43" x14ac:dyDescent="0.2">
      <c r="A57" s="241" t="s">
        <v>119</v>
      </c>
      <c r="B57" s="94" t="s">
        <v>191</v>
      </c>
      <c r="C57" s="54"/>
      <c r="D57" s="92" t="s">
        <v>185</v>
      </c>
      <c r="E57" s="110"/>
      <c r="F57" s="58" t="s">
        <v>19</v>
      </c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  <c r="AA57" s="163"/>
      <c r="AB57" s="163"/>
      <c r="AC57" s="163"/>
      <c r="AD57" s="163"/>
      <c r="AE57" s="184"/>
      <c r="AF57" s="196">
        <f t="shared" ref="AF57:AF60" si="9">+SUM(G57:AE57)</f>
        <v>0</v>
      </c>
      <c r="AG57" s="193"/>
      <c r="AH57" s="52"/>
      <c r="AI57" s="52"/>
      <c r="AJ57" s="52"/>
      <c r="AK57" s="45"/>
      <c r="AL57" s="45"/>
      <c r="AM57" s="45"/>
      <c r="AN57" s="45"/>
      <c r="AO57" s="45"/>
      <c r="AP57" s="45"/>
      <c r="AQ57" s="45"/>
    </row>
    <row r="58" spans="1:43" x14ac:dyDescent="0.2">
      <c r="A58" s="241" t="s">
        <v>119</v>
      </c>
      <c r="B58" s="94" t="s">
        <v>192</v>
      </c>
      <c r="C58" s="54"/>
      <c r="D58" s="94" t="s">
        <v>186</v>
      </c>
      <c r="E58" s="110"/>
      <c r="F58" s="58" t="s">
        <v>19</v>
      </c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84"/>
      <c r="AF58" s="196">
        <f t="shared" si="9"/>
        <v>0</v>
      </c>
      <c r="AG58" s="193"/>
      <c r="AH58" s="52"/>
      <c r="AI58" s="52"/>
      <c r="AJ58" s="52"/>
      <c r="AK58" s="45"/>
      <c r="AL58" s="45"/>
      <c r="AM58" s="45"/>
      <c r="AN58" s="45"/>
      <c r="AO58" s="45"/>
      <c r="AP58" s="45"/>
      <c r="AQ58" s="45"/>
    </row>
    <row r="59" spans="1:43" x14ac:dyDescent="0.2">
      <c r="A59" s="241" t="s">
        <v>119</v>
      </c>
      <c r="B59" s="94" t="s">
        <v>191</v>
      </c>
      <c r="C59" s="54"/>
      <c r="D59" s="94" t="s">
        <v>159</v>
      </c>
      <c r="E59" s="110"/>
      <c r="F59" s="58" t="s">
        <v>19</v>
      </c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84"/>
      <c r="AF59" s="196">
        <f t="shared" si="9"/>
        <v>0</v>
      </c>
      <c r="AG59" s="193"/>
      <c r="AH59" s="52"/>
      <c r="AI59" s="52"/>
      <c r="AJ59" s="52"/>
      <c r="AK59" s="45"/>
      <c r="AL59" s="45"/>
      <c r="AM59" s="45"/>
      <c r="AN59" s="45"/>
      <c r="AO59" s="45"/>
      <c r="AP59" s="45"/>
      <c r="AQ59" s="45"/>
    </row>
    <row r="60" spans="1:43" x14ac:dyDescent="0.2">
      <c r="A60" s="241" t="s">
        <v>119</v>
      </c>
      <c r="B60" s="94" t="s">
        <v>191</v>
      </c>
      <c r="C60" s="54"/>
      <c r="D60" s="94" t="s">
        <v>160</v>
      </c>
      <c r="E60" s="110"/>
      <c r="F60" s="58" t="s">
        <v>19</v>
      </c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63"/>
      <c r="AB60" s="163"/>
      <c r="AC60" s="163"/>
      <c r="AD60" s="163"/>
      <c r="AE60" s="184"/>
      <c r="AF60" s="196">
        <f t="shared" si="9"/>
        <v>0</v>
      </c>
      <c r="AG60" s="193"/>
      <c r="AH60" s="52"/>
      <c r="AI60" s="52"/>
      <c r="AJ60" s="52"/>
      <c r="AK60" s="45"/>
      <c r="AL60" s="45"/>
      <c r="AM60" s="45"/>
      <c r="AN60" s="45"/>
      <c r="AO60" s="45"/>
      <c r="AP60" s="45"/>
      <c r="AQ60" s="45"/>
    </row>
    <row r="61" spans="1:43" x14ac:dyDescent="0.2">
      <c r="A61" s="241" t="s">
        <v>119</v>
      </c>
      <c r="B61" s="94" t="s">
        <v>198</v>
      </c>
      <c r="C61" s="54"/>
      <c r="D61" s="94" t="s">
        <v>187</v>
      </c>
      <c r="E61" s="57"/>
      <c r="F61" s="58" t="s">
        <v>19</v>
      </c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84"/>
      <c r="AF61" s="197"/>
      <c r="AG61" s="198">
        <f>+SUM(G61:AE61)</f>
        <v>0</v>
      </c>
      <c r="AH61" s="52"/>
      <c r="AI61" s="52"/>
      <c r="AJ61" s="52"/>
      <c r="AK61" s="45"/>
      <c r="AL61" s="45"/>
      <c r="AM61" s="45"/>
      <c r="AN61" s="45"/>
      <c r="AO61" s="45"/>
      <c r="AP61" s="45"/>
      <c r="AQ61" s="45"/>
    </row>
    <row r="62" spans="1:43" x14ac:dyDescent="0.2">
      <c r="A62" s="241" t="s">
        <v>119</v>
      </c>
      <c r="B62" s="94" t="s">
        <v>198</v>
      </c>
      <c r="C62" s="54"/>
      <c r="D62" s="94" t="s">
        <v>163</v>
      </c>
      <c r="E62" s="57"/>
      <c r="F62" s="58" t="s">
        <v>19</v>
      </c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  <c r="AA62" s="163"/>
      <c r="AB62" s="163"/>
      <c r="AC62" s="163"/>
      <c r="AD62" s="163"/>
      <c r="AE62" s="184"/>
      <c r="AF62" s="197"/>
      <c r="AG62" s="198">
        <f>+SUM(G62:AE62)</f>
        <v>0</v>
      </c>
      <c r="AH62" s="52"/>
      <c r="AI62" s="52"/>
      <c r="AJ62" s="52"/>
      <c r="AK62" s="45"/>
      <c r="AL62" s="45"/>
      <c r="AM62" s="45"/>
      <c r="AN62" s="45"/>
      <c r="AO62" s="45"/>
      <c r="AP62" s="45"/>
      <c r="AQ62" s="45"/>
    </row>
    <row r="63" spans="1:43" x14ac:dyDescent="0.2">
      <c r="A63" s="241" t="s">
        <v>119</v>
      </c>
      <c r="B63" s="94" t="s">
        <v>198</v>
      </c>
      <c r="C63" s="54"/>
      <c r="D63" s="94" t="s">
        <v>183</v>
      </c>
      <c r="E63" s="57"/>
      <c r="F63" s="58" t="s">
        <v>19</v>
      </c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  <c r="AA63" s="163"/>
      <c r="AB63" s="163"/>
      <c r="AC63" s="163"/>
      <c r="AD63" s="163"/>
      <c r="AE63" s="184"/>
      <c r="AF63" s="197"/>
      <c r="AG63" s="198">
        <f>+SUM(G63:AE63)</f>
        <v>0</v>
      </c>
      <c r="AH63" s="52"/>
      <c r="AI63" s="52"/>
      <c r="AJ63" s="52"/>
      <c r="AK63" s="45"/>
      <c r="AL63" s="45"/>
      <c r="AM63" s="45"/>
      <c r="AN63" s="45"/>
      <c r="AO63" s="45"/>
      <c r="AP63" s="45"/>
      <c r="AQ63" s="45"/>
    </row>
    <row r="64" spans="1:43" x14ac:dyDescent="0.2">
      <c r="A64" s="241" t="s">
        <v>119</v>
      </c>
      <c r="B64" s="94" t="s">
        <v>198</v>
      </c>
      <c r="C64" s="54"/>
      <c r="D64" s="112" t="s">
        <v>110</v>
      </c>
      <c r="E64" s="110"/>
      <c r="F64" s="58" t="s">
        <v>19</v>
      </c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84"/>
      <c r="AF64" s="197"/>
      <c r="AG64" s="198">
        <f>+SUM(G64:AE64)</f>
        <v>0</v>
      </c>
      <c r="AH64" s="52"/>
      <c r="AI64" s="52"/>
      <c r="AJ64" s="52"/>
      <c r="AK64" s="45"/>
      <c r="AL64" s="45"/>
      <c r="AM64" s="45"/>
      <c r="AN64" s="45"/>
      <c r="AO64" s="45"/>
      <c r="AP64" s="45"/>
      <c r="AQ64" s="45"/>
    </row>
    <row r="65" spans="1:43" x14ac:dyDescent="0.2">
      <c r="A65" s="241" t="s">
        <v>119</v>
      </c>
      <c r="B65" s="54"/>
      <c r="C65" s="54"/>
      <c r="D65" s="263" t="s">
        <v>165</v>
      </c>
      <c r="E65" s="264"/>
      <c r="F65" s="93" t="s">
        <v>25</v>
      </c>
      <c r="G65" s="97">
        <f>+SUM(G57:G64)</f>
        <v>0</v>
      </c>
      <c r="H65" s="97">
        <f t="shared" ref="H65:AG65" si="10">+SUM(H57:H64)</f>
        <v>0</v>
      </c>
      <c r="I65" s="97">
        <f t="shared" si="10"/>
        <v>0</v>
      </c>
      <c r="J65" s="97">
        <f t="shared" si="10"/>
        <v>0</v>
      </c>
      <c r="K65" s="97">
        <f t="shared" si="10"/>
        <v>0</v>
      </c>
      <c r="L65" s="97">
        <f t="shared" si="10"/>
        <v>0</v>
      </c>
      <c r="M65" s="97">
        <f t="shared" si="10"/>
        <v>0</v>
      </c>
      <c r="N65" s="97">
        <f t="shared" si="10"/>
        <v>0</v>
      </c>
      <c r="O65" s="97">
        <f t="shared" si="10"/>
        <v>0</v>
      </c>
      <c r="P65" s="97">
        <f t="shared" si="10"/>
        <v>0</v>
      </c>
      <c r="Q65" s="97">
        <f t="shared" si="10"/>
        <v>0</v>
      </c>
      <c r="R65" s="97">
        <f t="shared" si="10"/>
        <v>0</v>
      </c>
      <c r="S65" s="97">
        <f t="shared" si="10"/>
        <v>0</v>
      </c>
      <c r="T65" s="97">
        <f t="shared" si="10"/>
        <v>0</v>
      </c>
      <c r="U65" s="97">
        <f t="shared" si="10"/>
        <v>0</v>
      </c>
      <c r="V65" s="97">
        <f t="shared" si="10"/>
        <v>0</v>
      </c>
      <c r="W65" s="97">
        <f t="shared" si="10"/>
        <v>0</v>
      </c>
      <c r="X65" s="97">
        <f t="shared" si="10"/>
        <v>0</v>
      </c>
      <c r="Y65" s="97">
        <f t="shared" si="10"/>
        <v>0</v>
      </c>
      <c r="Z65" s="97">
        <f t="shared" si="10"/>
        <v>0</v>
      </c>
      <c r="AA65" s="97">
        <f t="shared" si="10"/>
        <v>0</v>
      </c>
      <c r="AB65" s="97">
        <f t="shared" si="10"/>
        <v>0</v>
      </c>
      <c r="AC65" s="97">
        <f t="shared" si="10"/>
        <v>0</v>
      </c>
      <c r="AD65" s="97">
        <f t="shared" si="10"/>
        <v>0</v>
      </c>
      <c r="AE65" s="185">
        <f t="shared" si="10"/>
        <v>0</v>
      </c>
      <c r="AF65" s="199">
        <f t="shared" si="10"/>
        <v>0</v>
      </c>
      <c r="AG65" s="200">
        <f t="shared" si="10"/>
        <v>0</v>
      </c>
      <c r="AH65" s="52"/>
      <c r="AI65" s="52"/>
      <c r="AJ65" s="52"/>
      <c r="AK65" s="45"/>
      <c r="AL65" s="45"/>
      <c r="AM65" s="45"/>
      <c r="AN65" s="45"/>
      <c r="AO65" s="45"/>
      <c r="AP65" s="45"/>
      <c r="AQ65" s="45"/>
    </row>
    <row r="66" spans="1:43" x14ac:dyDescent="0.2">
      <c r="A66" s="241" t="s">
        <v>119</v>
      </c>
      <c r="B66" s="54"/>
      <c r="C66" s="94" t="s">
        <v>170</v>
      </c>
      <c r="D66" s="265" t="s">
        <v>128</v>
      </c>
      <c r="E66" s="267"/>
      <c r="F66" s="135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205"/>
      <c r="AG66" s="193"/>
      <c r="AH66" s="52"/>
      <c r="AI66" s="52"/>
      <c r="AJ66" s="52"/>
      <c r="AK66" s="45"/>
      <c r="AL66" s="45"/>
      <c r="AM66" s="45"/>
      <c r="AN66" s="45"/>
      <c r="AO66" s="45"/>
      <c r="AP66" s="45"/>
      <c r="AQ66" s="45"/>
    </row>
    <row r="67" spans="1:43" x14ac:dyDescent="0.2">
      <c r="A67" s="241" t="s">
        <v>119</v>
      </c>
      <c r="B67" s="54"/>
      <c r="C67" s="94"/>
      <c r="D67" s="54" t="s">
        <v>114</v>
      </c>
      <c r="E67" s="18"/>
      <c r="F67" s="58" t="s">
        <v>19</v>
      </c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86"/>
      <c r="AF67" s="196">
        <f t="shared" ref="AF67:AF71" si="11">+SUM(G67:AE67)-AG67</f>
        <v>0</v>
      </c>
      <c r="AG67" s="198">
        <f>IF($AG$72+$AF$72&lt;&gt;0,ROUND($AG$72/($AG$72+$AF$72)*SUM(G67:AE67),2),0)</f>
        <v>0</v>
      </c>
      <c r="AH67" s="52"/>
      <c r="AI67" s="52"/>
      <c r="AJ67" s="52"/>
      <c r="AK67" s="45"/>
      <c r="AL67" s="45"/>
      <c r="AM67" s="45"/>
      <c r="AN67" s="45"/>
      <c r="AO67" s="45"/>
      <c r="AP67" s="45"/>
      <c r="AQ67" s="45"/>
    </row>
    <row r="68" spans="1:43" x14ac:dyDescent="0.2">
      <c r="A68" s="241" t="s">
        <v>119</v>
      </c>
      <c r="B68" s="54"/>
      <c r="C68" s="94"/>
      <c r="D68" s="54" t="s">
        <v>115</v>
      </c>
      <c r="E68" s="18"/>
      <c r="F68" s="58" t="s">
        <v>19</v>
      </c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86"/>
      <c r="AF68" s="196">
        <f t="shared" si="11"/>
        <v>0</v>
      </c>
      <c r="AG68" s="198">
        <f t="shared" ref="AG68:AG70" si="12">IF($AG$72+$AF$72&lt;&gt;0,ROUND($AG$72/($AG$72+$AF$72)*SUM(G68:AE68),2),0)</f>
        <v>0</v>
      </c>
      <c r="AH68" s="52"/>
      <c r="AI68" s="52"/>
      <c r="AJ68" s="52"/>
      <c r="AK68" s="45"/>
      <c r="AL68" s="45"/>
      <c r="AM68" s="45"/>
      <c r="AN68" s="45"/>
      <c r="AO68" s="45"/>
      <c r="AP68" s="45"/>
      <c r="AQ68" s="45"/>
    </row>
    <row r="69" spans="1:43" x14ac:dyDescent="0.2">
      <c r="A69" s="241" t="s">
        <v>119</v>
      </c>
      <c r="B69" s="54"/>
      <c r="C69" s="94"/>
      <c r="D69" s="54" t="s">
        <v>116</v>
      </c>
      <c r="E69" s="18"/>
      <c r="F69" s="58" t="s">
        <v>19</v>
      </c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86"/>
      <c r="AF69" s="196">
        <f t="shared" si="11"/>
        <v>0</v>
      </c>
      <c r="AG69" s="198">
        <f t="shared" si="12"/>
        <v>0</v>
      </c>
      <c r="AH69" s="52"/>
      <c r="AI69" s="52"/>
      <c r="AJ69" s="52"/>
      <c r="AK69" s="45"/>
      <c r="AL69" s="45"/>
      <c r="AM69" s="45"/>
      <c r="AN69" s="45"/>
      <c r="AO69" s="45"/>
      <c r="AP69" s="45"/>
      <c r="AQ69" s="45"/>
    </row>
    <row r="70" spans="1:43" x14ac:dyDescent="0.2">
      <c r="A70" s="241" t="s">
        <v>119</v>
      </c>
      <c r="B70" s="54"/>
      <c r="C70" s="94"/>
      <c r="D70" s="54" t="s">
        <v>117</v>
      </c>
      <c r="E70" s="18"/>
      <c r="F70" s="58" t="s">
        <v>19</v>
      </c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86"/>
      <c r="AF70" s="196">
        <f t="shared" si="11"/>
        <v>0</v>
      </c>
      <c r="AG70" s="198">
        <f t="shared" si="12"/>
        <v>0</v>
      </c>
      <c r="AH70" s="52"/>
      <c r="AI70" s="52"/>
      <c r="AJ70" s="52"/>
      <c r="AK70" s="45"/>
      <c r="AL70" s="45"/>
      <c r="AM70" s="45"/>
      <c r="AN70" s="45"/>
      <c r="AO70" s="45"/>
      <c r="AP70" s="45"/>
      <c r="AQ70" s="45"/>
    </row>
    <row r="71" spans="1:43" x14ac:dyDescent="0.2">
      <c r="A71" s="241" t="s">
        <v>119</v>
      </c>
      <c r="B71" s="54"/>
      <c r="C71" s="94"/>
      <c r="D71" s="94" t="s">
        <v>167</v>
      </c>
      <c r="E71" s="18"/>
      <c r="F71" s="58" t="s">
        <v>19</v>
      </c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86"/>
      <c r="AF71" s="196">
        <f t="shared" si="11"/>
        <v>0</v>
      </c>
      <c r="AG71" s="198">
        <f>+AG72-SUM(AG67:AG70)</f>
        <v>0</v>
      </c>
      <c r="AH71" s="52"/>
      <c r="AI71" s="52"/>
      <c r="AJ71" s="52"/>
      <c r="AK71" s="45"/>
      <c r="AL71" s="45"/>
      <c r="AM71" s="45"/>
      <c r="AN71" s="45"/>
      <c r="AO71" s="45"/>
      <c r="AP71" s="45"/>
      <c r="AQ71" s="45"/>
    </row>
    <row r="72" spans="1:43" x14ac:dyDescent="0.2">
      <c r="A72" s="241" t="s">
        <v>119</v>
      </c>
      <c r="B72" s="54"/>
      <c r="C72" s="54"/>
      <c r="D72" s="263" t="s">
        <v>129</v>
      </c>
      <c r="E72" s="264"/>
      <c r="F72" s="93" t="s">
        <v>25</v>
      </c>
      <c r="G72" s="97">
        <f>+SUM(G67:G71)</f>
        <v>0</v>
      </c>
      <c r="H72" s="97">
        <f t="shared" ref="H72:AE72" si="13">+SUM(H67:H71)</f>
        <v>0</v>
      </c>
      <c r="I72" s="97">
        <f t="shared" si="13"/>
        <v>0</v>
      </c>
      <c r="J72" s="97">
        <f t="shared" si="13"/>
        <v>0</v>
      </c>
      <c r="K72" s="97">
        <f t="shared" si="13"/>
        <v>0</v>
      </c>
      <c r="L72" s="97">
        <f t="shared" si="13"/>
        <v>0</v>
      </c>
      <c r="M72" s="97">
        <f t="shared" si="13"/>
        <v>0</v>
      </c>
      <c r="N72" s="97">
        <f t="shared" si="13"/>
        <v>0</v>
      </c>
      <c r="O72" s="97">
        <f t="shared" si="13"/>
        <v>0</v>
      </c>
      <c r="P72" s="97">
        <f t="shared" si="13"/>
        <v>0</v>
      </c>
      <c r="Q72" s="97">
        <f t="shared" si="13"/>
        <v>0</v>
      </c>
      <c r="R72" s="97">
        <f t="shared" si="13"/>
        <v>0</v>
      </c>
      <c r="S72" s="97">
        <f t="shared" si="13"/>
        <v>0</v>
      </c>
      <c r="T72" s="97">
        <f t="shared" si="13"/>
        <v>0</v>
      </c>
      <c r="U72" s="97">
        <f t="shared" si="13"/>
        <v>0</v>
      </c>
      <c r="V72" s="97">
        <f t="shared" si="13"/>
        <v>0</v>
      </c>
      <c r="W72" s="97">
        <f t="shared" si="13"/>
        <v>0</v>
      </c>
      <c r="X72" s="97">
        <f t="shared" si="13"/>
        <v>0</v>
      </c>
      <c r="Y72" s="97">
        <f t="shared" si="13"/>
        <v>0</v>
      </c>
      <c r="Z72" s="97">
        <f t="shared" si="13"/>
        <v>0</v>
      </c>
      <c r="AA72" s="97">
        <f t="shared" si="13"/>
        <v>0</v>
      </c>
      <c r="AB72" s="97">
        <f t="shared" si="13"/>
        <v>0</v>
      </c>
      <c r="AC72" s="97">
        <f t="shared" si="13"/>
        <v>0</v>
      </c>
      <c r="AD72" s="97">
        <f t="shared" si="13"/>
        <v>0</v>
      </c>
      <c r="AE72" s="185">
        <f t="shared" si="13"/>
        <v>0</v>
      </c>
      <c r="AF72" s="199">
        <f>+SUM(G72:AE72)-AG72</f>
        <v>0</v>
      </c>
      <c r="AG72" s="200">
        <f>-SUM(G121:AE121)</f>
        <v>0</v>
      </c>
      <c r="AH72" s="52"/>
      <c r="AI72" s="52"/>
      <c r="AJ72" s="52"/>
      <c r="AK72" s="45"/>
      <c r="AL72" s="45"/>
      <c r="AM72" s="45"/>
      <c r="AN72" s="45"/>
      <c r="AO72" s="45"/>
      <c r="AP72" s="45"/>
      <c r="AQ72" s="45"/>
    </row>
    <row r="73" spans="1:43" x14ac:dyDescent="0.2">
      <c r="A73" s="241" t="s">
        <v>119</v>
      </c>
      <c r="B73" s="54"/>
      <c r="C73" s="98" t="s">
        <v>252</v>
      </c>
      <c r="D73" s="67"/>
      <c r="E73" s="144"/>
      <c r="F73" s="133"/>
      <c r="G73" s="97">
        <f>+G55+G65-G72</f>
        <v>0</v>
      </c>
      <c r="H73" s="97">
        <f t="shared" ref="H73:AE73" si="14">+H55+H65-H72</f>
        <v>0</v>
      </c>
      <c r="I73" s="97">
        <f t="shared" si="14"/>
        <v>0</v>
      </c>
      <c r="J73" s="97">
        <f t="shared" si="14"/>
        <v>0</v>
      </c>
      <c r="K73" s="97">
        <f t="shared" si="14"/>
        <v>0</v>
      </c>
      <c r="L73" s="97">
        <f t="shared" si="14"/>
        <v>0</v>
      </c>
      <c r="M73" s="97">
        <f t="shared" si="14"/>
        <v>0</v>
      </c>
      <c r="N73" s="97">
        <f t="shared" si="14"/>
        <v>0</v>
      </c>
      <c r="O73" s="97">
        <f t="shared" si="14"/>
        <v>0</v>
      </c>
      <c r="P73" s="97">
        <f t="shared" si="14"/>
        <v>0</v>
      </c>
      <c r="Q73" s="97">
        <f t="shared" si="14"/>
        <v>0</v>
      </c>
      <c r="R73" s="97">
        <f t="shared" si="14"/>
        <v>0</v>
      </c>
      <c r="S73" s="97">
        <f t="shared" si="14"/>
        <v>0</v>
      </c>
      <c r="T73" s="97">
        <f t="shared" si="14"/>
        <v>0</v>
      </c>
      <c r="U73" s="97">
        <f t="shared" si="14"/>
        <v>0</v>
      </c>
      <c r="V73" s="97">
        <f t="shared" si="14"/>
        <v>0</v>
      </c>
      <c r="W73" s="97">
        <f t="shared" si="14"/>
        <v>0</v>
      </c>
      <c r="X73" s="97">
        <f t="shared" si="14"/>
        <v>0</v>
      </c>
      <c r="Y73" s="97">
        <f t="shared" si="14"/>
        <v>0</v>
      </c>
      <c r="Z73" s="97">
        <f t="shared" si="14"/>
        <v>0</v>
      </c>
      <c r="AA73" s="97">
        <f t="shared" si="14"/>
        <v>0</v>
      </c>
      <c r="AB73" s="97">
        <f t="shared" si="14"/>
        <v>0</v>
      </c>
      <c r="AC73" s="97">
        <f t="shared" si="14"/>
        <v>0</v>
      </c>
      <c r="AD73" s="97">
        <f t="shared" si="14"/>
        <v>0</v>
      </c>
      <c r="AE73" s="97">
        <f t="shared" si="14"/>
        <v>0</v>
      </c>
      <c r="AF73" s="199">
        <f t="shared" ref="AF73:AG73" si="15">+AF55+AF65-AF72</f>
        <v>0</v>
      </c>
      <c r="AG73" s="200">
        <f t="shared" si="15"/>
        <v>0</v>
      </c>
      <c r="AH73" s="52"/>
      <c r="AI73" s="52"/>
      <c r="AJ73" s="52"/>
      <c r="AK73" s="45"/>
      <c r="AL73" s="45"/>
      <c r="AM73" s="45"/>
      <c r="AN73" s="45"/>
      <c r="AO73" s="45"/>
      <c r="AP73" s="45"/>
      <c r="AQ73" s="45"/>
    </row>
    <row r="74" spans="1:43" x14ac:dyDescent="0.2">
      <c r="A74" s="241" t="s">
        <v>120</v>
      </c>
      <c r="B74" s="54"/>
      <c r="C74" s="98" t="s">
        <v>273</v>
      </c>
      <c r="D74" s="67"/>
      <c r="E74" s="217"/>
      <c r="F74" s="133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99">
        <f>+AF73+AF41</f>
        <v>0</v>
      </c>
      <c r="AG74" s="200">
        <f>+AG73+AG41</f>
        <v>0</v>
      </c>
      <c r="AH74" s="52"/>
      <c r="AI74" s="52"/>
      <c r="AJ74" s="52"/>
      <c r="AK74" s="45"/>
      <c r="AL74" s="45"/>
      <c r="AM74" s="45"/>
      <c r="AN74" s="45"/>
      <c r="AO74" s="45"/>
      <c r="AP74" s="45"/>
      <c r="AQ74" s="45"/>
    </row>
    <row r="75" spans="1:43" x14ac:dyDescent="0.2">
      <c r="A75" s="240" t="s">
        <v>120</v>
      </c>
      <c r="B75" s="54"/>
      <c r="C75" s="258" t="s">
        <v>171</v>
      </c>
      <c r="D75" s="259"/>
      <c r="E75" s="268"/>
      <c r="F75" s="135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248"/>
      <c r="AG75" s="193"/>
      <c r="AH75" s="52"/>
      <c r="AI75" s="52"/>
      <c r="AJ75" s="52"/>
      <c r="AK75" s="45"/>
      <c r="AL75" s="45"/>
      <c r="AM75" s="45"/>
      <c r="AN75" s="45"/>
      <c r="AO75" s="45"/>
      <c r="AP75" s="45"/>
      <c r="AQ75" s="45"/>
    </row>
    <row r="76" spans="1:43" x14ac:dyDescent="0.2">
      <c r="A76" s="240" t="s">
        <v>120</v>
      </c>
      <c r="B76" s="94" t="s">
        <v>28</v>
      </c>
      <c r="C76" s="94" t="s">
        <v>232</v>
      </c>
      <c r="D76" s="94" t="s">
        <v>255</v>
      </c>
      <c r="E76" s="54"/>
      <c r="F76" s="58" t="s">
        <v>19</v>
      </c>
      <c r="G76" s="157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  <c r="AA76" s="158"/>
      <c r="AB76" s="158"/>
      <c r="AC76" s="158"/>
      <c r="AD76" s="158"/>
      <c r="AE76" s="158"/>
      <c r="AF76" s="206"/>
      <c r="AG76" s="193"/>
      <c r="AH76" s="52"/>
      <c r="AI76" s="52"/>
      <c r="AJ76" s="52"/>
      <c r="AK76" s="45"/>
      <c r="AL76" s="45"/>
      <c r="AM76" s="45"/>
      <c r="AN76" s="45"/>
      <c r="AO76" s="45"/>
      <c r="AP76" s="45"/>
      <c r="AQ76" s="45"/>
    </row>
    <row r="77" spans="1:43" x14ac:dyDescent="0.2">
      <c r="A77" s="240" t="s">
        <v>120</v>
      </c>
      <c r="B77" s="94" t="s">
        <v>28</v>
      </c>
      <c r="C77" s="94" t="s">
        <v>232</v>
      </c>
      <c r="D77" s="94" t="s">
        <v>256</v>
      </c>
      <c r="E77" s="54"/>
      <c r="F77" s="58" t="s">
        <v>19</v>
      </c>
      <c r="G77" s="145"/>
      <c r="H77" s="146"/>
      <c r="I77" s="146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  <c r="W77" s="146"/>
      <c r="X77" s="146"/>
      <c r="Y77" s="146"/>
      <c r="Z77" s="146"/>
      <c r="AA77" s="146"/>
      <c r="AB77" s="146"/>
      <c r="AC77" s="146"/>
      <c r="AD77" s="146"/>
      <c r="AE77" s="146"/>
      <c r="AF77" s="206"/>
      <c r="AG77" s="193"/>
      <c r="AH77" s="52"/>
      <c r="AI77" s="52"/>
      <c r="AJ77" s="52"/>
      <c r="AK77" s="45"/>
      <c r="AL77" s="45"/>
      <c r="AM77" s="45"/>
      <c r="AN77" s="45"/>
      <c r="AO77" s="45"/>
      <c r="AP77" s="45"/>
      <c r="AQ77" s="45"/>
    </row>
    <row r="78" spans="1:43" x14ac:dyDescent="0.2">
      <c r="A78" s="240" t="s">
        <v>120</v>
      </c>
      <c r="B78" s="94" t="s">
        <v>28</v>
      </c>
      <c r="C78" s="94" t="s">
        <v>232</v>
      </c>
      <c r="D78" s="94" t="s">
        <v>257</v>
      </c>
      <c r="E78" s="54"/>
      <c r="F78" s="58" t="s">
        <v>19</v>
      </c>
      <c r="G78" s="145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206"/>
      <c r="AG78" s="193"/>
      <c r="AH78" s="52"/>
      <c r="AI78" s="52"/>
      <c r="AJ78" s="52"/>
      <c r="AK78" s="45"/>
      <c r="AL78" s="45"/>
      <c r="AM78" s="45"/>
      <c r="AN78" s="45"/>
      <c r="AO78" s="45"/>
      <c r="AP78" s="45"/>
      <c r="AQ78" s="45"/>
    </row>
    <row r="79" spans="1:43" x14ac:dyDescent="0.2">
      <c r="A79" s="240" t="s">
        <v>120</v>
      </c>
      <c r="B79" s="94" t="s">
        <v>28</v>
      </c>
      <c r="C79" s="94" t="s">
        <v>232</v>
      </c>
      <c r="D79" s="94" t="s">
        <v>261</v>
      </c>
      <c r="E79" s="54"/>
      <c r="F79" s="58" t="s">
        <v>19</v>
      </c>
      <c r="G79" s="147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206"/>
      <c r="AG79" s="193"/>
      <c r="AH79" s="52"/>
      <c r="AI79" s="219"/>
      <c r="AJ79" s="218"/>
      <c r="AK79" s="45"/>
      <c r="AL79" s="45"/>
      <c r="AM79" s="45"/>
      <c r="AN79" s="45"/>
      <c r="AO79" s="45"/>
      <c r="AP79" s="45"/>
      <c r="AQ79" s="45"/>
    </row>
    <row r="80" spans="1:43" x14ac:dyDescent="0.2">
      <c r="A80" s="240" t="s">
        <v>120</v>
      </c>
      <c r="B80" s="54"/>
      <c r="C80" s="54"/>
      <c r="D80" s="94" t="s">
        <v>264</v>
      </c>
      <c r="E80" s="54"/>
      <c r="F80" s="58" t="s">
        <v>19</v>
      </c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86"/>
      <c r="AF80" s="206"/>
      <c r="AG80" s="193"/>
      <c r="AH80" s="52"/>
      <c r="AI80" s="52"/>
      <c r="AJ80" s="52"/>
      <c r="AK80" s="45"/>
      <c r="AL80" s="45"/>
      <c r="AM80" s="45"/>
      <c r="AN80" s="45"/>
      <c r="AO80" s="45"/>
      <c r="AP80" s="45"/>
      <c r="AQ80" s="45"/>
    </row>
    <row r="81" spans="1:43" x14ac:dyDescent="0.2">
      <c r="A81" s="240" t="s">
        <v>120</v>
      </c>
      <c r="B81" s="54"/>
      <c r="C81" s="54"/>
      <c r="D81" s="94" t="s">
        <v>269</v>
      </c>
      <c r="E81" s="54"/>
      <c r="F81" s="58" t="s">
        <v>19</v>
      </c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86"/>
      <c r="AF81" s="206"/>
      <c r="AG81" s="193"/>
      <c r="AH81" s="52"/>
      <c r="AI81" s="52"/>
      <c r="AJ81" s="52"/>
      <c r="AK81" s="45"/>
      <c r="AL81" s="45"/>
      <c r="AM81" s="45"/>
      <c r="AN81" s="45"/>
      <c r="AO81" s="45"/>
      <c r="AP81" s="45"/>
      <c r="AQ81" s="45"/>
    </row>
    <row r="82" spans="1:43" x14ac:dyDescent="0.2">
      <c r="A82" s="241" t="s">
        <v>120</v>
      </c>
      <c r="B82" s="54"/>
      <c r="C82" s="94" t="s">
        <v>232</v>
      </c>
      <c r="D82" s="94" t="s">
        <v>258</v>
      </c>
      <c r="E82" s="54"/>
      <c r="F82" s="58" t="s">
        <v>19</v>
      </c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86"/>
      <c r="AF82" s="206"/>
      <c r="AG82" s="193"/>
      <c r="AH82" s="52"/>
      <c r="AI82" s="52"/>
      <c r="AJ82" s="52"/>
      <c r="AK82" s="45"/>
      <c r="AL82" s="45"/>
      <c r="AM82" s="45"/>
      <c r="AN82" s="45"/>
      <c r="AO82" s="45"/>
      <c r="AP82" s="45"/>
      <c r="AQ82" s="45"/>
    </row>
    <row r="83" spans="1:43" x14ac:dyDescent="0.2">
      <c r="A83" s="240" t="s">
        <v>120</v>
      </c>
      <c r="B83" s="54"/>
      <c r="C83" s="94" t="s">
        <v>232</v>
      </c>
      <c r="D83" s="94" t="s">
        <v>260</v>
      </c>
      <c r="E83" s="54"/>
      <c r="F83" s="58" t="s">
        <v>19</v>
      </c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86"/>
      <c r="AF83" s="206"/>
      <c r="AG83" s="193"/>
      <c r="AH83" s="52"/>
      <c r="AI83" s="52"/>
      <c r="AJ83" s="52"/>
      <c r="AK83" s="45"/>
      <c r="AL83" s="45"/>
      <c r="AM83" s="45"/>
      <c r="AN83" s="45"/>
      <c r="AO83" s="45"/>
      <c r="AP83" s="45"/>
      <c r="AQ83" s="45"/>
    </row>
    <row r="84" spans="1:43" x14ac:dyDescent="0.2">
      <c r="A84" s="240" t="s">
        <v>120</v>
      </c>
      <c r="B84" s="94" t="s">
        <v>28</v>
      </c>
      <c r="C84" s="94" t="s">
        <v>232</v>
      </c>
      <c r="D84" s="94" t="s">
        <v>262</v>
      </c>
      <c r="E84" s="54"/>
      <c r="F84" s="58" t="s">
        <v>19</v>
      </c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0"/>
      <c r="S84" s="150"/>
      <c r="T84" s="150"/>
      <c r="U84" s="150"/>
      <c r="V84" s="150"/>
      <c r="W84" s="150"/>
      <c r="X84" s="150"/>
      <c r="Y84" s="150"/>
      <c r="Z84" s="150"/>
      <c r="AA84" s="150"/>
      <c r="AB84" s="150"/>
      <c r="AC84" s="150"/>
      <c r="AD84" s="150"/>
      <c r="AE84" s="150"/>
      <c r="AF84" s="206"/>
      <c r="AG84" s="193"/>
      <c r="AH84" s="52"/>
      <c r="AI84" s="52"/>
      <c r="AJ84" s="52"/>
      <c r="AK84" s="45"/>
      <c r="AL84" s="45"/>
      <c r="AM84" s="45"/>
      <c r="AN84" s="45"/>
      <c r="AO84" s="45"/>
      <c r="AP84" s="45"/>
      <c r="AQ84" s="45"/>
    </row>
    <row r="85" spans="1:43" x14ac:dyDescent="0.2">
      <c r="A85" s="240" t="s">
        <v>120</v>
      </c>
      <c r="B85" s="54"/>
      <c r="C85" s="94" t="s">
        <v>232</v>
      </c>
      <c r="D85" s="94" t="s">
        <v>259</v>
      </c>
      <c r="E85" s="54"/>
      <c r="F85" s="58" t="s">
        <v>19</v>
      </c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86"/>
      <c r="AF85" s="206"/>
      <c r="AG85" s="193"/>
      <c r="AH85" s="52"/>
      <c r="AI85" s="52"/>
      <c r="AJ85" s="52"/>
      <c r="AK85" s="45"/>
      <c r="AL85" s="45"/>
      <c r="AM85" s="45"/>
      <c r="AN85" s="45"/>
      <c r="AO85" s="45"/>
      <c r="AP85" s="45"/>
      <c r="AQ85" s="45"/>
    </row>
    <row r="86" spans="1:43" x14ac:dyDescent="0.2">
      <c r="A86" s="240" t="s">
        <v>120</v>
      </c>
      <c r="B86" s="54"/>
      <c r="C86" s="54"/>
      <c r="D86" s="94" t="s">
        <v>270</v>
      </c>
      <c r="E86" s="54"/>
      <c r="F86" s="58" t="s">
        <v>19</v>
      </c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86"/>
      <c r="AF86" s="206"/>
      <c r="AG86" s="193"/>
      <c r="AH86" s="52"/>
      <c r="AI86" s="52"/>
      <c r="AJ86" s="52"/>
      <c r="AK86" s="45"/>
      <c r="AL86" s="45"/>
      <c r="AM86" s="45"/>
      <c r="AN86" s="45"/>
      <c r="AO86" s="45"/>
      <c r="AP86" s="45"/>
      <c r="AQ86" s="45"/>
    </row>
    <row r="87" spans="1:43" x14ac:dyDescent="0.2">
      <c r="A87" s="240" t="s">
        <v>120</v>
      </c>
      <c r="B87" s="54"/>
      <c r="C87" s="54"/>
      <c r="D87" s="94" t="s">
        <v>268</v>
      </c>
      <c r="E87" s="54"/>
      <c r="F87" s="58" t="s">
        <v>19</v>
      </c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86"/>
      <c r="AF87" s="206"/>
      <c r="AG87" s="193"/>
      <c r="AH87" s="52"/>
      <c r="AI87" s="52"/>
      <c r="AJ87" s="52"/>
      <c r="AK87" s="45"/>
      <c r="AL87" s="45"/>
      <c r="AM87" s="45"/>
      <c r="AN87" s="45"/>
      <c r="AO87" s="45"/>
      <c r="AP87" s="45"/>
      <c r="AQ87" s="45"/>
    </row>
    <row r="88" spans="1:43" x14ac:dyDescent="0.2">
      <c r="A88" s="240" t="s">
        <v>120</v>
      </c>
      <c r="B88" s="54"/>
      <c r="C88" s="94" t="s">
        <v>232</v>
      </c>
      <c r="D88" s="94" t="s">
        <v>263</v>
      </c>
      <c r="E88" s="54"/>
      <c r="F88" s="58" t="s">
        <v>19</v>
      </c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86"/>
      <c r="AF88" s="206"/>
      <c r="AG88" s="193"/>
      <c r="AH88" s="52"/>
      <c r="AI88" s="52"/>
      <c r="AJ88" s="52"/>
      <c r="AK88" s="45"/>
      <c r="AL88" s="45"/>
      <c r="AM88" s="45"/>
      <c r="AN88" s="45"/>
      <c r="AO88" s="45"/>
      <c r="AP88" s="45"/>
      <c r="AQ88" s="45"/>
    </row>
    <row r="89" spans="1:43" x14ac:dyDescent="0.2">
      <c r="A89" s="240" t="s">
        <v>120</v>
      </c>
      <c r="B89" s="54"/>
      <c r="C89" s="94" t="s">
        <v>232</v>
      </c>
      <c r="D89" s="94" t="s">
        <v>178</v>
      </c>
      <c r="E89" s="54"/>
      <c r="F89" s="58" t="s">
        <v>19</v>
      </c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86"/>
      <c r="AF89" s="206"/>
      <c r="AG89" s="193"/>
      <c r="AH89" s="52"/>
      <c r="AI89" s="52"/>
      <c r="AJ89" s="52"/>
      <c r="AK89" s="45"/>
      <c r="AL89" s="45"/>
      <c r="AM89" s="45"/>
      <c r="AN89" s="45"/>
      <c r="AO89" s="45"/>
      <c r="AP89" s="45"/>
      <c r="AQ89" s="45"/>
    </row>
    <row r="90" spans="1:43" x14ac:dyDescent="0.2">
      <c r="A90" s="240" t="s">
        <v>120</v>
      </c>
      <c r="B90" s="54"/>
      <c r="C90" s="94" t="s">
        <v>232</v>
      </c>
      <c r="D90" s="94" t="s">
        <v>265</v>
      </c>
      <c r="E90" s="54"/>
      <c r="F90" s="58" t="s">
        <v>19</v>
      </c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86"/>
      <c r="AF90" s="206"/>
      <c r="AG90" s="193"/>
      <c r="AH90" s="52"/>
      <c r="AI90" s="52"/>
      <c r="AJ90" s="52"/>
      <c r="AK90" s="45"/>
      <c r="AL90" s="45"/>
      <c r="AM90" s="45"/>
      <c r="AN90" s="45"/>
      <c r="AO90" s="45"/>
      <c r="AP90" s="45"/>
      <c r="AQ90" s="45"/>
    </row>
    <row r="91" spans="1:43" x14ac:dyDescent="0.2">
      <c r="A91" s="240" t="s">
        <v>120</v>
      </c>
      <c r="B91" s="54"/>
      <c r="C91" s="54"/>
      <c r="D91" s="94" t="s">
        <v>266</v>
      </c>
      <c r="E91" s="54"/>
      <c r="F91" s="58" t="s">
        <v>19</v>
      </c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86"/>
      <c r="AF91" s="206"/>
      <c r="AG91" s="193"/>
      <c r="AH91" s="52"/>
      <c r="AI91" s="52"/>
      <c r="AJ91" s="52"/>
      <c r="AK91" s="45"/>
      <c r="AL91" s="45"/>
      <c r="AM91" s="45"/>
      <c r="AN91" s="45"/>
      <c r="AO91" s="45"/>
      <c r="AP91" s="45"/>
      <c r="AQ91" s="45"/>
    </row>
    <row r="92" spans="1:43" x14ac:dyDescent="0.2">
      <c r="A92" s="240" t="s">
        <v>120</v>
      </c>
      <c r="B92" s="54"/>
      <c r="C92" s="54"/>
      <c r="D92" s="94" t="s">
        <v>267</v>
      </c>
      <c r="E92" s="54"/>
      <c r="F92" s="58" t="s">
        <v>19</v>
      </c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86"/>
      <c r="AF92" s="206"/>
      <c r="AG92" s="193"/>
      <c r="AH92" s="52"/>
      <c r="AI92" s="52"/>
      <c r="AJ92" s="52"/>
      <c r="AK92" s="45"/>
      <c r="AL92" s="45"/>
      <c r="AM92" s="45"/>
      <c r="AN92" s="45"/>
      <c r="AO92" s="45"/>
      <c r="AP92" s="45"/>
      <c r="AQ92" s="45"/>
    </row>
    <row r="93" spans="1:43" x14ac:dyDescent="0.2">
      <c r="A93" s="240" t="s">
        <v>120</v>
      </c>
      <c r="B93" s="269" t="s">
        <v>182</v>
      </c>
      <c r="C93" s="269"/>
      <c r="D93" s="269"/>
      <c r="E93" s="269"/>
      <c r="F93" s="269"/>
      <c r="G93" s="226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225"/>
      <c r="AG93" s="193"/>
      <c r="AH93" s="52"/>
      <c r="AI93" s="52"/>
      <c r="AJ93" s="52"/>
      <c r="AK93" s="45"/>
      <c r="AL93" s="45"/>
      <c r="AM93" s="45"/>
      <c r="AN93" s="45"/>
      <c r="AO93" s="45"/>
      <c r="AP93" s="45"/>
      <c r="AQ93" s="45"/>
    </row>
    <row r="94" spans="1:43" x14ac:dyDescent="0.2">
      <c r="A94" s="241" t="s">
        <v>119</v>
      </c>
      <c r="B94" s="222" t="s">
        <v>278</v>
      </c>
      <c r="C94" s="220"/>
      <c r="D94" s="220"/>
      <c r="E94" s="220"/>
      <c r="F94" s="227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224"/>
      <c r="AG94" s="193"/>
      <c r="AH94" s="52"/>
      <c r="AI94" s="52"/>
      <c r="AJ94" s="52"/>
      <c r="AK94" s="45"/>
      <c r="AL94" s="45"/>
      <c r="AM94" s="45"/>
      <c r="AN94" s="45"/>
      <c r="AO94" s="45"/>
      <c r="AP94" s="45"/>
      <c r="AQ94" s="45"/>
    </row>
    <row r="95" spans="1:43" x14ac:dyDescent="0.2">
      <c r="A95" s="241" t="s">
        <v>119</v>
      </c>
      <c r="B95" s="94" t="s">
        <v>188</v>
      </c>
      <c r="C95" s="94" t="s">
        <v>107</v>
      </c>
      <c r="D95" s="94"/>
      <c r="E95" s="94" t="s">
        <v>194</v>
      </c>
      <c r="F95" s="223" t="s">
        <v>25</v>
      </c>
      <c r="G95" s="31">
        <f>+SUMIF($B$12:$B$40,$B95,G$12:G$40)</f>
        <v>0</v>
      </c>
      <c r="H95" s="31">
        <f t="shared" ref="H95:AE96" si="16">+SUMIF($B$12:$B$40,$B95,H$12:H$40)</f>
        <v>0</v>
      </c>
      <c r="I95" s="31">
        <f t="shared" si="16"/>
        <v>0</v>
      </c>
      <c r="J95" s="31">
        <f t="shared" si="16"/>
        <v>0</v>
      </c>
      <c r="K95" s="31">
        <f t="shared" si="16"/>
        <v>0</v>
      </c>
      <c r="L95" s="31">
        <f t="shared" si="16"/>
        <v>0</v>
      </c>
      <c r="M95" s="31">
        <f t="shared" si="16"/>
        <v>0</v>
      </c>
      <c r="N95" s="31">
        <f t="shared" si="16"/>
        <v>0</v>
      </c>
      <c r="O95" s="31">
        <f t="shared" si="16"/>
        <v>0</v>
      </c>
      <c r="P95" s="31">
        <f t="shared" si="16"/>
        <v>0</v>
      </c>
      <c r="Q95" s="31">
        <f t="shared" si="16"/>
        <v>0</v>
      </c>
      <c r="R95" s="31">
        <f t="shared" si="16"/>
        <v>0</v>
      </c>
      <c r="S95" s="31">
        <f t="shared" si="16"/>
        <v>0</v>
      </c>
      <c r="T95" s="31">
        <f t="shared" si="16"/>
        <v>0</v>
      </c>
      <c r="U95" s="31">
        <f t="shared" si="16"/>
        <v>0</v>
      </c>
      <c r="V95" s="31">
        <f t="shared" si="16"/>
        <v>0</v>
      </c>
      <c r="W95" s="31">
        <f t="shared" si="16"/>
        <v>0</v>
      </c>
      <c r="X95" s="31">
        <f t="shared" si="16"/>
        <v>0</v>
      </c>
      <c r="Y95" s="31">
        <f t="shared" si="16"/>
        <v>0</v>
      </c>
      <c r="Z95" s="31">
        <f t="shared" si="16"/>
        <v>0</v>
      </c>
      <c r="AA95" s="31">
        <f t="shared" si="16"/>
        <v>0</v>
      </c>
      <c r="AB95" s="31">
        <f t="shared" si="16"/>
        <v>0</v>
      </c>
      <c r="AC95" s="31">
        <f t="shared" si="16"/>
        <v>0</v>
      </c>
      <c r="AD95" s="31">
        <f t="shared" si="16"/>
        <v>0</v>
      </c>
      <c r="AE95" s="31">
        <f t="shared" si="16"/>
        <v>0</v>
      </c>
      <c r="AF95" s="211"/>
      <c r="AG95" s="193"/>
      <c r="AH95" s="52"/>
      <c r="AI95" s="52"/>
      <c r="AJ95" s="52"/>
      <c r="AK95" s="45"/>
      <c r="AL95" s="45"/>
      <c r="AM95" s="45"/>
      <c r="AN95" s="45"/>
      <c r="AO95" s="45"/>
      <c r="AP95" s="45"/>
      <c r="AQ95" s="45"/>
    </row>
    <row r="96" spans="1:43" x14ac:dyDescent="0.2">
      <c r="A96" s="241" t="s">
        <v>119</v>
      </c>
      <c r="B96" s="94" t="s">
        <v>191</v>
      </c>
      <c r="C96" s="94" t="s">
        <v>107</v>
      </c>
      <c r="D96" s="94"/>
      <c r="E96" s="94" t="s">
        <v>195</v>
      </c>
      <c r="F96" s="93" t="s">
        <v>25</v>
      </c>
      <c r="G96" s="31">
        <f>+SUMIF($B$12:$B$40,$B96,G$12:G$40)</f>
        <v>0</v>
      </c>
      <c r="H96" s="31">
        <f t="shared" si="16"/>
        <v>0</v>
      </c>
      <c r="I96" s="31">
        <f t="shared" si="16"/>
        <v>0</v>
      </c>
      <c r="J96" s="31">
        <f t="shared" si="16"/>
        <v>0</v>
      </c>
      <c r="K96" s="31">
        <f t="shared" si="16"/>
        <v>0</v>
      </c>
      <c r="L96" s="31">
        <f t="shared" si="16"/>
        <v>0</v>
      </c>
      <c r="M96" s="31">
        <f t="shared" si="16"/>
        <v>0</v>
      </c>
      <c r="N96" s="31">
        <f t="shared" si="16"/>
        <v>0</v>
      </c>
      <c r="O96" s="31">
        <f t="shared" si="16"/>
        <v>0</v>
      </c>
      <c r="P96" s="31">
        <f t="shared" si="16"/>
        <v>0</v>
      </c>
      <c r="Q96" s="31">
        <f t="shared" si="16"/>
        <v>0</v>
      </c>
      <c r="R96" s="31">
        <f t="shared" si="16"/>
        <v>0</v>
      </c>
      <c r="S96" s="31">
        <f t="shared" si="16"/>
        <v>0</v>
      </c>
      <c r="T96" s="31">
        <f t="shared" si="16"/>
        <v>0</v>
      </c>
      <c r="U96" s="31">
        <f t="shared" si="16"/>
        <v>0</v>
      </c>
      <c r="V96" s="31">
        <f t="shared" si="16"/>
        <v>0</v>
      </c>
      <c r="W96" s="31">
        <f t="shared" si="16"/>
        <v>0</v>
      </c>
      <c r="X96" s="31">
        <f t="shared" si="16"/>
        <v>0</v>
      </c>
      <c r="Y96" s="31">
        <f t="shared" si="16"/>
        <v>0</v>
      </c>
      <c r="Z96" s="31">
        <f t="shared" si="16"/>
        <v>0</v>
      </c>
      <c r="AA96" s="31">
        <f t="shared" si="16"/>
        <v>0</v>
      </c>
      <c r="AB96" s="31">
        <f t="shared" si="16"/>
        <v>0</v>
      </c>
      <c r="AC96" s="31">
        <f t="shared" si="16"/>
        <v>0</v>
      </c>
      <c r="AD96" s="31">
        <f t="shared" si="16"/>
        <v>0</v>
      </c>
      <c r="AE96" s="31">
        <f t="shared" si="16"/>
        <v>0</v>
      </c>
      <c r="AF96" s="211"/>
      <c r="AG96" s="193"/>
      <c r="AH96" s="52"/>
      <c r="AI96" s="52"/>
      <c r="AJ96" s="52"/>
      <c r="AK96" s="45"/>
      <c r="AL96" s="45"/>
      <c r="AM96" s="45"/>
      <c r="AN96" s="45"/>
      <c r="AO96" s="45"/>
      <c r="AP96" s="45"/>
      <c r="AQ96" s="45"/>
    </row>
    <row r="97" spans="1:43" x14ac:dyDescent="0.2">
      <c r="A97" s="241" t="s">
        <v>119</v>
      </c>
      <c r="B97" s="54"/>
      <c r="C97" s="94" t="s">
        <v>107</v>
      </c>
      <c r="D97" s="94"/>
      <c r="E97" s="94" t="s">
        <v>199</v>
      </c>
      <c r="F97" s="93" t="s">
        <v>25</v>
      </c>
      <c r="G97" s="31">
        <f>-IF(G$40&lt;&gt;0,ROUND(G$40/G$23*G95,2),0)</f>
        <v>0</v>
      </c>
      <c r="H97" s="31">
        <f t="shared" ref="H97:AE97" si="17">-IF(H$40&lt;&gt;0,ROUND(H$40/H$23*H95,2),0)</f>
        <v>0</v>
      </c>
      <c r="I97" s="31">
        <f t="shared" si="17"/>
        <v>0</v>
      </c>
      <c r="J97" s="31">
        <f t="shared" si="17"/>
        <v>0</v>
      </c>
      <c r="K97" s="31">
        <f t="shared" si="17"/>
        <v>0</v>
      </c>
      <c r="L97" s="31">
        <f t="shared" si="17"/>
        <v>0</v>
      </c>
      <c r="M97" s="31">
        <f t="shared" si="17"/>
        <v>0</v>
      </c>
      <c r="N97" s="31">
        <f t="shared" si="17"/>
        <v>0</v>
      </c>
      <c r="O97" s="31">
        <f t="shared" si="17"/>
        <v>0</v>
      </c>
      <c r="P97" s="31">
        <f t="shared" si="17"/>
        <v>0</v>
      </c>
      <c r="Q97" s="31">
        <f t="shared" si="17"/>
        <v>0</v>
      </c>
      <c r="R97" s="31">
        <f t="shared" si="17"/>
        <v>0</v>
      </c>
      <c r="S97" s="31">
        <f t="shared" si="17"/>
        <v>0</v>
      </c>
      <c r="T97" s="31">
        <f t="shared" si="17"/>
        <v>0</v>
      </c>
      <c r="U97" s="31">
        <f t="shared" si="17"/>
        <v>0</v>
      </c>
      <c r="V97" s="31">
        <f t="shared" si="17"/>
        <v>0</v>
      </c>
      <c r="W97" s="31">
        <f t="shared" si="17"/>
        <v>0</v>
      </c>
      <c r="X97" s="31">
        <f t="shared" si="17"/>
        <v>0</v>
      </c>
      <c r="Y97" s="31">
        <f t="shared" si="17"/>
        <v>0</v>
      </c>
      <c r="Z97" s="31">
        <f t="shared" si="17"/>
        <v>0</v>
      </c>
      <c r="AA97" s="31">
        <f t="shared" si="17"/>
        <v>0</v>
      </c>
      <c r="AB97" s="31">
        <f t="shared" si="17"/>
        <v>0</v>
      </c>
      <c r="AC97" s="31">
        <f t="shared" si="17"/>
        <v>0</v>
      </c>
      <c r="AD97" s="31">
        <f t="shared" si="17"/>
        <v>0</v>
      </c>
      <c r="AE97" s="31">
        <f t="shared" si="17"/>
        <v>0</v>
      </c>
      <c r="AF97" s="211"/>
      <c r="AG97" s="193"/>
      <c r="AH97" s="52"/>
      <c r="AI97" s="52"/>
      <c r="AJ97" s="52"/>
      <c r="AK97" s="45"/>
      <c r="AL97" s="45"/>
      <c r="AM97" s="45"/>
      <c r="AN97" s="45"/>
      <c r="AO97" s="45"/>
      <c r="AP97" s="45"/>
      <c r="AQ97" s="45"/>
    </row>
    <row r="98" spans="1:43" x14ac:dyDescent="0.2">
      <c r="A98" s="241" t="s">
        <v>119</v>
      </c>
      <c r="B98" s="94" t="s">
        <v>189</v>
      </c>
      <c r="C98" s="94"/>
      <c r="D98" s="94" t="s">
        <v>280</v>
      </c>
      <c r="E98" s="94" t="s">
        <v>161</v>
      </c>
      <c r="F98" s="93" t="s">
        <v>25</v>
      </c>
      <c r="G98" s="31">
        <f t="shared" ref="G98:V99" si="18">+SUMIF($B$12:$B$40,$B98,G$12:G$40)</f>
        <v>0</v>
      </c>
      <c r="H98" s="31">
        <f t="shared" si="18"/>
        <v>0</v>
      </c>
      <c r="I98" s="31">
        <f t="shared" si="18"/>
        <v>0</v>
      </c>
      <c r="J98" s="31">
        <f t="shared" si="18"/>
        <v>0</v>
      </c>
      <c r="K98" s="31">
        <f t="shared" si="18"/>
        <v>0</v>
      </c>
      <c r="L98" s="31">
        <f t="shared" si="18"/>
        <v>0</v>
      </c>
      <c r="M98" s="31">
        <f t="shared" si="18"/>
        <v>0</v>
      </c>
      <c r="N98" s="31">
        <f t="shared" si="18"/>
        <v>0</v>
      </c>
      <c r="O98" s="31">
        <f t="shared" si="18"/>
        <v>0</v>
      </c>
      <c r="P98" s="31">
        <f t="shared" si="18"/>
        <v>0</v>
      </c>
      <c r="Q98" s="31">
        <f t="shared" si="18"/>
        <v>0</v>
      </c>
      <c r="R98" s="31">
        <f t="shared" si="18"/>
        <v>0</v>
      </c>
      <c r="S98" s="31">
        <f t="shared" si="18"/>
        <v>0</v>
      </c>
      <c r="T98" s="31">
        <f t="shared" si="18"/>
        <v>0</v>
      </c>
      <c r="U98" s="31">
        <f t="shared" si="18"/>
        <v>0</v>
      </c>
      <c r="V98" s="31">
        <f t="shared" si="18"/>
        <v>0</v>
      </c>
      <c r="W98" s="31">
        <f t="shared" ref="H98:AE99" si="19">+SUMIF($B$12:$B$40,$B98,W$12:W$40)</f>
        <v>0</v>
      </c>
      <c r="X98" s="31">
        <f t="shared" si="19"/>
        <v>0</v>
      </c>
      <c r="Y98" s="31">
        <f t="shared" si="19"/>
        <v>0</v>
      </c>
      <c r="Z98" s="31">
        <f t="shared" si="19"/>
        <v>0</v>
      </c>
      <c r="AA98" s="31">
        <f t="shared" si="19"/>
        <v>0</v>
      </c>
      <c r="AB98" s="31">
        <f t="shared" si="19"/>
        <v>0</v>
      </c>
      <c r="AC98" s="31">
        <f t="shared" si="19"/>
        <v>0</v>
      </c>
      <c r="AD98" s="31">
        <f t="shared" si="19"/>
        <v>0</v>
      </c>
      <c r="AE98" s="31">
        <f t="shared" si="19"/>
        <v>0</v>
      </c>
      <c r="AF98" s="211"/>
      <c r="AG98" s="193"/>
      <c r="AH98" s="52"/>
      <c r="AI98" s="52"/>
      <c r="AJ98" s="52"/>
      <c r="AK98" s="45"/>
      <c r="AL98" s="45"/>
      <c r="AM98" s="45"/>
      <c r="AN98" s="45"/>
      <c r="AO98" s="45"/>
      <c r="AP98" s="45"/>
      <c r="AQ98" s="45"/>
    </row>
    <row r="99" spans="1:43" x14ac:dyDescent="0.2">
      <c r="A99" s="241" t="s">
        <v>119</v>
      </c>
      <c r="B99" s="94" t="s">
        <v>192</v>
      </c>
      <c r="C99" s="94"/>
      <c r="D99" s="94" t="s">
        <v>280</v>
      </c>
      <c r="E99" s="94" t="s">
        <v>186</v>
      </c>
      <c r="F99" s="93" t="s">
        <v>25</v>
      </c>
      <c r="G99" s="31">
        <f t="shared" si="18"/>
        <v>0</v>
      </c>
      <c r="H99" s="31">
        <f t="shared" si="19"/>
        <v>0</v>
      </c>
      <c r="I99" s="31">
        <f t="shared" si="19"/>
        <v>0</v>
      </c>
      <c r="J99" s="31">
        <f t="shared" si="19"/>
        <v>0</v>
      </c>
      <c r="K99" s="31">
        <f t="shared" si="19"/>
        <v>0</v>
      </c>
      <c r="L99" s="31">
        <f t="shared" si="19"/>
        <v>0</v>
      </c>
      <c r="M99" s="31">
        <f t="shared" si="19"/>
        <v>0</v>
      </c>
      <c r="N99" s="31">
        <f t="shared" si="19"/>
        <v>0</v>
      </c>
      <c r="O99" s="31">
        <f t="shared" si="19"/>
        <v>0</v>
      </c>
      <c r="P99" s="31">
        <f t="shared" si="19"/>
        <v>0</v>
      </c>
      <c r="Q99" s="31">
        <f t="shared" si="19"/>
        <v>0</v>
      </c>
      <c r="R99" s="31">
        <f t="shared" si="19"/>
        <v>0</v>
      </c>
      <c r="S99" s="31">
        <f t="shared" si="19"/>
        <v>0</v>
      </c>
      <c r="T99" s="31">
        <f t="shared" si="19"/>
        <v>0</v>
      </c>
      <c r="U99" s="31">
        <f t="shared" si="19"/>
        <v>0</v>
      </c>
      <c r="V99" s="31">
        <f t="shared" si="19"/>
        <v>0</v>
      </c>
      <c r="W99" s="31">
        <f t="shared" si="19"/>
        <v>0</v>
      </c>
      <c r="X99" s="31">
        <f t="shared" si="19"/>
        <v>0</v>
      </c>
      <c r="Y99" s="31">
        <f t="shared" si="19"/>
        <v>0</v>
      </c>
      <c r="Z99" s="31">
        <f t="shared" si="19"/>
        <v>0</v>
      </c>
      <c r="AA99" s="31">
        <f t="shared" si="19"/>
        <v>0</v>
      </c>
      <c r="AB99" s="31">
        <f t="shared" si="19"/>
        <v>0</v>
      </c>
      <c r="AC99" s="31">
        <f t="shared" si="19"/>
        <v>0</v>
      </c>
      <c r="AD99" s="31">
        <f t="shared" si="19"/>
        <v>0</v>
      </c>
      <c r="AE99" s="31">
        <f t="shared" si="19"/>
        <v>0</v>
      </c>
      <c r="AF99" s="211"/>
      <c r="AG99" s="193"/>
      <c r="AH99" s="52"/>
      <c r="AI99" s="52"/>
      <c r="AJ99" s="52"/>
      <c r="AK99" s="45"/>
      <c r="AL99" s="45"/>
      <c r="AM99" s="45"/>
      <c r="AN99" s="45"/>
      <c r="AO99" s="45"/>
      <c r="AP99" s="45"/>
      <c r="AQ99" s="45"/>
    </row>
    <row r="100" spans="1:43" x14ac:dyDescent="0.2">
      <c r="A100" s="241" t="s">
        <v>119</v>
      </c>
      <c r="B100" s="54"/>
      <c r="C100" s="94"/>
      <c r="D100" s="94" t="s">
        <v>280</v>
      </c>
      <c r="E100" s="94" t="s">
        <v>199</v>
      </c>
      <c r="F100" s="93" t="s">
        <v>25</v>
      </c>
      <c r="G100" s="31">
        <f>-IF(G$40&lt;&gt;0,ROUND(G$40/G$23*G98,2),0)</f>
        <v>0</v>
      </c>
      <c r="H100" s="31">
        <f t="shared" ref="H100:AE100" si="20">-IF(H$40&lt;&gt;0,ROUND(H$40/H$23*H98,2),0)</f>
        <v>0</v>
      </c>
      <c r="I100" s="31">
        <f t="shared" si="20"/>
        <v>0</v>
      </c>
      <c r="J100" s="31">
        <f t="shared" si="20"/>
        <v>0</v>
      </c>
      <c r="K100" s="31">
        <f t="shared" si="20"/>
        <v>0</v>
      </c>
      <c r="L100" s="31">
        <f t="shared" si="20"/>
        <v>0</v>
      </c>
      <c r="M100" s="31">
        <f t="shared" si="20"/>
        <v>0</v>
      </c>
      <c r="N100" s="31">
        <f t="shared" si="20"/>
        <v>0</v>
      </c>
      <c r="O100" s="31">
        <f t="shared" si="20"/>
        <v>0</v>
      </c>
      <c r="P100" s="31">
        <f t="shared" si="20"/>
        <v>0</v>
      </c>
      <c r="Q100" s="31">
        <f t="shared" si="20"/>
        <v>0</v>
      </c>
      <c r="R100" s="31">
        <f t="shared" si="20"/>
        <v>0</v>
      </c>
      <c r="S100" s="31">
        <f t="shared" si="20"/>
        <v>0</v>
      </c>
      <c r="T100" s="31">
        <f t="shared" si="20"/>
        <v>0</v>
      </c>
      <c r="U100" s="31">
        <f t="shared" si="20"/>
        <v>0</v>
      </c>
      <c r="V100" s="31">
        <f t="shared" si="20"/>
        <v>0</v>
      </c>
      <c r="W100" s="31">
        <f t="shared" si="20"/>
        <v>0</v>
      </c>
      <c r="X100" s="31">
        <f t="shared" si="20"/>
        <v>0</v>
      </c>
      <c r="Y100" s="31">
        <f t="shared" si="20"/>
        <v>0</v>
      </c>
      <c r="Z100" s="31">
        <f t="shared" si="20"/>
        <v>0</v>
      </c>
      <c r="AA100" s="31">
        <f t="shared" si="20"/>
        <v>0</v>
      </c>
      <c r="AB100" s="31">
        <f t="shared" si="20"/>
        <v>0</v>
      </c>
      <c r="AC100" s="31">
        <f t="shared" si="20"/>
        <v>0</v>
      </c>
      <c r="AD100" s="31">
        <f t="shared" si="20"/>
        <v>0</v>
      </c>
      <c r="AE100" s="31">
        <f t="shared" si="20"/>
        <v>0</v>
      </c>
      <c r="AF100" s="211"/>
      <c r="AG100" s="216"/>
      <c r="AH100" s="52"/>
      <c r="AI100" s="52"/>
      <c r="AJ100" s="52"/>
      <c r="AK100" s="45"/>
      <c r="AL100" s="45"/>
      <c r="AM100" s="45"/>
      <c r="AN100" s="45"/>
      <c r="AO100" s="45"/>
      <c r="AP100" s="45"/>
      <c r="AQ100" s="45"/>
    </row>
    <row r="101" spans="1:43" x14ac:dyDescent="0.2">
      <c r="A101" s="241" t="s">
        <v>119</v>
      </c>
      <c r="B101" s="94" t="s">
        <v>193</v>
      </c>
      <c r="C101" s="94"/>
      <c r="D101" s="94"/>
      <c r="E101" s="94" t="s">
        <v>196</v>
      </c>
      <c r="F101" s="93" t="s">
        <v>25</v>
      </c>
      <c r="G101" s="31">
        <f>+SUMIF($B$12:$B$72,$B101,G$12:G$72)</f>
        <v>0</v>
      </c>
      <c r="H101" s="31">
        <f t="shared" ref="H101:AE101" si="21">+SUMIF($B$12:$B$72,$B101,H$12:H$72)</f>
        <v>0</v>
      </c>
      <c r="I101" s="31">
        <f t="shared" si="21"/>
        <v>0</v>
      </c>
      <c r="J101" s="31">
        <f t="shared" si="21"/>
        <v>0</v>
      </c>
      <c r="K101" s="31">
        <f t="shared" si="21"/>
        <v>0</v>
      </c>
      <c r="L101" s="31">
        <f t="shared" si="21"/>
        <v>0</v>
      </c>
      <c r="M101" s="31">
        <f t="shared" si="21"/>
        <v>0</v>
      </c>
      <c r="N101" s="31">
        <f t="shared" si="21"/>
        <v>0</v>
      </c>
      <c r="O101" s="31">
        <f t="shared" si="21"/>
        <v>0</v>
      </c>
      <c r="P101" s="31">
        <f t="shared" si="21"/>
        <v>0</v>
      </c>
      <c r="Q101" s="31">
        <f t="shared" si="21"/>
        <v>0</v>
      </c>
      <c r="R101" s="31">
        <f t="shared" si="21"/>
        <v>0</v>
      </c>
      <c r="S101" s="31">
        <f t="shared" si="21"/>
        <v>0</v>
      </c>
      <c r="T101" s="31">
        <f t="shared" si="21"/>
        <v>0</v>
      </c>
      <c r="U101" s="31">
        <f t="shared" si="21"/>
        <v>0</v>
      </c>
      <c r="V101" s="31">
        <f t="shared" si="21"/>
        <v>0</v>
      </c>
      <c r="W101" s="31">
        <f t="shared" si="21"/>
        <v>0</v>
      </c>
      <c r="X101" s="31">
        <f t="shared" si="21"/>
        <v>0</v>
      </c>
      <c r="Y101" s="31">
        <f t="shared" si="21"/>
        <v>0</v>
      </c>
      <c r="Z101" s="31">
        <f t="shared" si="21"/>
        <v>0</v>
      </c>
      <c r="AA101" s="31">
        <f t="shared" si="21"/>
        <v>0</v>
      </c>
      <c r="AB101" s="31">
        <f t="shared" si="21"/>
        <v>0</v>
      </c>
      <c r="AC101" s="31">
        <f t="shared" si="21"/>
        <v>0</v>
      </c>
      <c r="AD101" s="31">
        <f t="shared" si="21"/>
        <v>0</v>
      </c>
      <c r="AE101" s="31">
        <f t="shared" si="21"/>
        <v>0</v>
      </c>
      <c r="AF101" s="211"/>
      <c r="AG101" s="193"/>
      <c r="AH101" s="52"/>
      <c r="AI101" s="52"/>
      <c r="AJ101" s="52"/>
      <c r="AK101" s="45"/>
      <c r="AL101" s="45"/>
      <c r="AM101" s="45"/>
      <c r="AN101" s="45"/>
      <c r="AO101" s="45"/>
      <c r="AP101" s="45"/>
      <c r="AQ101" s="45"/>
    </row>
    <row r="102" spans="1:43" x14ac:dyDescent="0.2">
      <c r="A102" s="241" t="s">
        <v>119</v>
      </c>
      <c r="B102" s="54"/>
      <c r="C102" s="94"/>
      <c r="D102" s="94"/>
      <c r="E102" s="94" t="s">
        <v>199</v>
      </c>
      <c r="F102" s="93" t="s">
        <v>25</v>
      </c>
      <c r="G102" s="31">
        <f>-IF(G$40&lt;&gt;0,ROUND(G$40/G$23*G101,2),0)</f>
        <v>0</v>
      </c>
      <c r="H102" s="31">
        <f t="shared" ref="H102:AE102" si="22">-IF(H$40&lt;&gt;0,ROUND(H$40/H$23*H101,2),0)</f>
        <v>0</v>
      </c>
      <c r="I102" s="31">
        <f t="shared" si="22"/>
        <v>0</v>
      </c>
      <c r="J102" s="31">
        <f t="shared" si="22"/>
        <v>0</v>
      </c>
      <c r="K102" s="31">
        <f t="shared" si="22"/>
        <v>0</v>
      </c>
      <c r="L102" s="31">
        <f t="shared" si="22"/>
        <v>0</v>
      </c>
      <c r="M102" s="31">
        <f t="shared" si="22"/>
        <v>0</v>
      </c>
      <c r="N102" s="31">
        <f t="shared" si="22"/>
        <v>0</v>
      </c>
      <c r="O102" s="31">
        <f t="shared" si="22"/>
        <v>0</v>
      </c>
      <c r="P102" s="31">
        <f t="shared" si="22"/>
        <v>0</v>
      </c>
      <c r="Q102" s="31">
        <f t="shared" si="22"/>
        <v>0</v>
      </c>
      <c r="R102" s="31">
        <f t="shared" si="22"/>
        <v>0</v>
      </c>
      <c r="S102" s="31">
        <f t="shared" si="22"/>
        <v>0</v>
      </c>
      <c r="T102" s="31">
        <f t="shared" si="22"/>
        <v>0</v>
      </c>
      <c r="U102" s="31">
        <f t="shared" si="22"/>
        <v>0</v>
      </c>
      <c r="V102" s="31">
        <f t="shared" si="22"/>
        <v>0</v>
      </c>
      <c r="W102" s="31">
        <f t="shared" si="22"/>
        <v>0</v>
      </c>
      <c r="X102" s="31">
        <f t="shared" si="22"/>
        <v>0</v>
      </c>
      <c r="Y102" s="31">
        <f t="shared" si="22"/>
        <v>0</v>
      </c>
      <c r="Z102" s="31">
        <f t="shared" si="22"/>
        <v>0</v>
      </c>
      <c r="AA102" s="31">
        <f t="shared" si="22"/>
        <v>0</v>
      </c>
      <c r="AB102" s="31">
        <f t="shared" si="22"/>
        <v>0</v>
      </c>
      <c r="AC102" s="31">
        <f t="shared" si="22"/>
        <v>0</v>
      </c>
      <c r="AD102" s="31">
        <f t="shared" si="22"/>
        <v>0</v>
      </c>
      <c r="AE102" s="31">
        <f t="shared" si="22"/>
        <v>0</v>
      </c>
      <c r="AF102" s="211"/>
      <c r="AG102" s="193"/>
      <c r="AH102" s="52"/>
      <c r="AI102" s="52"/>
      <c r="AJ102" s="52"/>
      <c r="AK102" s="45"/>
      <c r="AL102" s="45"/>
      <c r="AM102" s="45"/>
      <c r="AN102" s="45"/>
      <c r="AO102" s="45"/>
      <c r="AP102" s="45"/>
      <c r="AQ102" s="45"/>
    </row>
    <row r="103" spans="1:43" x14ac:dyDescent="0.2">
      <c r="A103" s="241" t="s">
        <v>119</v>
      </c>
      <c r="B103" s="94" t="s">
        <v>184</v>
      </c>
      <c r="C103" s="94" t="s">
        <v>107</v>
      </c>
      <c r="D103" s="94" t="s">
        <v>281</v>
      </c>
      <c r="E103" s="94" t="s">
        <v>197</v>
      </c>
      <c r="F103" s="93" t="s">
        <v>25</v>
      </c>
      <c r="G103" s="31">
        <f t="shared" ref="G103:AE103" si="23">+SUMIF($B$12:$B$40,$B103,G$12:G$40)</f>
        <v>0</v>
      </c>
      <c r="H103" s="31">
        <f t="shared" si="23"/>
        <v>0</v>
      </c>
      <c r="I103" s="31">
        <f t="shared" si="23"/>
        <v>0</v>
      </c>
      <c r="J103" s="31">
        <f t="shared" si="23"/>
        <v>0</v>
      </c>
      <c r="K103" s="31">
        <f t="shared" si="23"/>
        <v>0</v>
      </c>
      <c r="L103" s="31">
        <f t="shared" si="23"/>
        <v>0</v>
      </c>
      <c r="M103" s="31">
        <f t="shared" si="23"/>
        <v>0</v>
      </c>
      <c r="N103" s="31">
        <f t="shared" si="23"/>
        <v>0</v>
      </c>
      <c r="O103" s="31">
        <f t="shared" si="23"/>
        <v>0</v>
      </c>
      <c r="P103" s="31">
        <f t="shared" si="23"/>
        <v>0</v>
      </c>
      <c r="Q103" s="31">
        <f t="shared" si="23"/>
        <v>0</v>
      </c>
      <c r="R103" s="31">
        <f t="shared" si="23"/>
        <v>0</v>
      </c>
      <c r="S103" s="31">
        <f t="shared" si="23"/>
        <v>0</v>
      </c>
      <c r="T103" s="31">
        <f t="shared" si="23"/>
        <v>0</v>
      </c>
      <c r="U103" s="31">
        <f t="shared" si="23"/>
        <v>0</v>
      </c>
      <c r="V103" s="31">
        <f t="shared" si="23"/>
        <v>0</v>
      </c>
      <c r="W103" s="31">
        <f t="shared" si="23"/>
        <v>0</v>
      </c>
      <c r="X103" s="31">
        <f t="shared" si="23"/>
        <v>0</v>
      </c>
      <c r="Y103" s="31">
        <f t="shared" si="23"/>
        <v>0</v>
      </c>
      <c r="Z103" s="31">
        <f t="shared" si="23"/>
        <v>0</v>
      </c>
      <c r="AA103" s="31">
        <f t="shared" si="23"/>
        <v>0</v>
      </c>
      <c r="AB103" s="31">
        <f t="shared" si="23"/>
        <v>0</v>
      </c>
      <c r="AC103" s="31">
        <f t="shared" si="23"/>
        <v>0</v>
      </c>
      <c r="AD103" s="31">
        <f t="shared" si="23"/>
        <v>0</v>
      </c>
      <c r="AE103" s="31">
        <f t="shared" si="23"/>
        <v>0</v>
      </c>
      <c r="AF103" s="211"/>
      <c r="AG103" s="193"/>
      <c r="AH103" s="52"/>
      <c r="AI103" s="52"/>
      <c r="AJ103" s="52"/>
      <c r="AK103" s="45"/>
      <c r="AL103" s="45"/>
      <c r="AM103" s="45"/>
      <c r="AN103" s="45"/>
      <c r="AO103" s="45"/>
      <c r="AP103" s="45"/>
      <c r="AQ103" s="45"/>
    </row>
    <row r="104" spans="1:43" x14ac:dyDescent="0.2">
      <c r="A104" s="241" t="s">
        <v>119</v>
      </c>
      <c r="B104" s="54"/>
      <c r="C104" s="94" t="s">
        <v>107</v>
      </c>
      <c r="D104" s="94" t="s">
        <v>281</v>
      </c>
      <c r="E104" s="94" t="s">
        <v>199</v>
      </c>
      <c r="F104" s="93" t="s">
        <v>25</v>
      </c>
      <c r="G104" s="31">
        <f>-IF(G$40&lt;&gt;0,ROUND(G$40/G$23*G103,2),0)</f>
        <v>0</v>
      </c>
      <c r="H104" s="31">
        <f t="shared" ref="H104:AE104" si="24">-IF(H$40&lt;&gt;0,ROUND(H$40/H$23*H103,2),0)</f>
        <v>0</v>
      </c>
      <c r="I104" s="31">
        <f t="shared" si="24"/>
        <v>0</v>
      </c>
      <c r="J104" s="31">
        <f t="shared" si="24"/>
        <v>0</v>
      </c>
      <c r="K104" s="31">
        <f t="shared" si="24"/>
        <v>0</v>
      </c>
      <c r="L104" s="31">
        <f t="shared" si="24"/>
        <v>0</v>
      </c>
      <c r="M104" s="31">
        <f t="shared" si="24"/>
        <v>0</v>
      </c>
      <c r="N104" s="31">
        <f t="shared" si="24"/>
        <v>0</v>
      </c>
      <c r="O104" s="31">
        <f t="shared" si="24"/>
        <v>0</v>
      </c>
      <c r="P104" s="31">
        <f t="shared" si="24"/>
        <v>0</v>
      </c>
      <c r="Q104" s="31">
        <f t="shared" si="24"/>
        <v>0</v>
      </c>
      <c r="R104" s="31">
        <f t="shared" si="24"/>
        <v>0</v>
      </c>
      <c r="S104" s="31">
        <f t="shared" si="24"/>
        <v>0</v>
      </c>
      <c r="T104" s="31">
        <f t="shared" si="24"/>
        <v>0</v>
      </c>
      <c r="U104" s="31">
        <f t="shared" si="24"/>
        <v>0</v>
      </c>
      <c r="V104" s="31">
        <f t="shared" si="24"/>
        <v>0</v>
      </c>
      <c r="W104" s="31">
        <f t="shared" si="24"/>
        <v>0</v>
      </c>
      <c r="X104" s="31">
        <f t="shared" si="24"/>
        <v>0</v>
      </c>
      <c r="Y104" s="31">
        <f t="shared" si="24"/>
        <v>0</v>
      </c>
      <c r="Z104" s="31">
        <f t="shared" si="24"/>
        <v>0</v>
      </c>
      <c r="AA104" s="31">
        <f t="shared" si="24"/>
        <v>0</v>
      </c>
      <c r="AB104" s="31">
        <f t="shared" si="24"/>
        <v>0</v>
      </c>
      <c r="AC104" s="31">
        <f t="shared" si="24"/>
        <v>0</v>
      </c>
      <c r="AD104" s="31">
        <f t="shared" si="24"/>
        <v>0</v>
      </c>
      <c r="AE104" s="31">
        <f t="shared" si="24"/>
        <v>0</v>
      </c>
      <c r="AF104" s="211"/>
      <c r="AG104" s="193"/>
      <c r="AH104" s="52"/>
      <c r="AI104" s="52"/>
      <c r="AJ104" s="52"/>
      <c r="AK104" s="45"/>
      <c r="AL104" s="45"/>
      <c r="AM104" s="45"/>
      <c r="AN104" s="45"/>
      <c r="AO104" s="45"/>
      <c r="AP104" s="45"/>
      <c r="AQ104" s="45"/>
    </row>
    <row r="105" spans="1:43" x14ac:dyDescent="0.2">
      <c r="A105" s="241" t="s">
        <v>119</v>
      </c>
      <c r="B105" s="94" t="s">
        <v>190</v>
      </c>
      <c r="C105" s="94"/>
      <c r="D105" s="94"/>
      <c r="E105" s="94" t="s">
        <v>235</v>
      </c>
      <c r="F105" s="93" t="s">
        <v>25</v>
      </c>
      <c r="G105" s="31">
        <f t="shared" ref="G105:V106" si="25">+SUMIF($B$12:$B$40,$B105,G$12:G$40)</f>
        <v>0</v>
      </c>
      <c r="H105" s="31">
        <f t="shared" si="25"/>
        <v>0</v>
      </c>
      <c r="I105" s="31">
        <f t="shared" si="25"/>
        <v>0</v>
      </c>
      <c r="J105" s="31">
        <f t="shared" si="25"/>
        <v>0</v>
      </c>
      <c r="K105" s="31">
        <f t="shared" si="25"/>
        <v>0</v>
      </c>
      <c r="L105" s="31">
        <f t="shared" si="25"/>
        <v>0</v>
      </c>
      <c r="M105" s="31">
        <f t="shared" si="25"/>
        <v>0</v>
      </c>
      <c r="N105" s="31">
        <f t="shared" si="25"/>
        <v>0</v>
      </c>
      <c r="O105" s="31">
        <f t="shared" si="25"/>
        <v>0</v>
      </c>
      <c r="P105" s="31">
        <f t="shared" si="25"/>
        <v>0</v>
      </c>
      <c r="Q105" s="31">
        <f t="shared" si="25"/>
        <v>0</v>
      </c>
      <c r="R105" s="31">
        <f t="shared" si="25"/>
        <v>0</v>
      </c>
      <c r="S105" s="31">
        <f t="shared" si="25"/>
        <v>0</v>
      </c>
      <c r="T105" s="31">
        <f t="shared" si="25"/>
        <v>0</v>
      </c>
      <c r="U105" s="31">
        <f t="shared" si="25"/>
        <v>0</v>
      </c>
      <c r="V105" s="31">
        <f t="shared" si="25"/>
        <v>0</v>
      </c>
      <c r="W105" s="31">
        <f t="shared" ref="H105:AE106" si="26">+SUMIF($B$12:$B$40,$B105,W$12:W$40)</f>
        <v>0</v>
      </c>
      <c r="X105" s="31">
        <f t="shared" si="26"/>
        <v>0</v>
      </c>
      <c r="Y105" s="31">
        <f t="shared" si="26"/>
        <v>0</v>
      </c>
      <c r="Z105" s="31">
        <f t="shared" si="26"/>
        <v>0</v>
      </c>
      <c r="AA105" s="31">
        <f t="shared" si="26"/>
        <v>0</v>
      </c>
      <c r="AB105" s="31">
        <f t="shared" si="26"/>
        <v>0</v>
      </c>
      <c r="AC105" s="31">
        <f t="shared" si="26"/>
        <v>0</v>
      </c>
      <c r="AD105" s="31">
        <f t="shared" si="26"/>
        <v>0</v>
      </c>
      <c r="AE105" s="31">
        <f t="shared" si="26"/>
        <v>0</v>
      </c>
      <c r="AF105" s="211"/>
      <c r="AG105" s="154"/>
      <c r="AH105" s="52"/>
      <c r="AI105" s="52"/>
      <c r="AJ105" s="52"/>
      <c r="AK105" s="45"/>
      <c r="AL105" s="45"/>
      <c r="AM105" s="45"/>
      <c r="AN105" s="45"/>
      <c r="AO105" s="45"/>
      <c r="AP105" s="45"/>
      <c r="AQ105" s="45"/>
    </row>
    <row r="106" spans="1:43" x14ac:dyDescent="0.2">
      <c r="A106" s="241" t="s">
        <v>119</v>
      </c>
      <c r="B106" s="94" t="s">
        <v>198</v>
      </c>
      <c r="C106" s="94"/>
      <c r="D106" s="94"/>
      <c r="E106" s="94" t="s">
        <v>234</v>
      </c>
      <c r="F106" s="93" t="s">
        <v>25</v>
      </c>
      <c r="G106" s="31">
        <f t="shared" si="25"/>
        <v>0</v>
      </c>
      <c r="H106" s="31">
        <f t="shared" si="26"/>
        <v>0</v>
      </c>
      <c r="I106" s="31">
        <f t="shared" si="26"/>
        <v>0</v>
      </c>
      <c r="J106" s="31">
        <f t="shared" si="26"/>
        <v>0</v>
      </c>
      <c r="K106" s="31">
        <f t="shared" si="26"/>
        <v>0</v>
      </c>
      <c r="L106" s="31">
        <f t="shared" si="26"/>
        <v>0</v>
      </c>
      <c r="M106" s="31">
        <f t="shared" si="26"/>
        <v>0</v>
      </c>
      <c r="N106" s="31">
        <f t="shared" si="26"/>
        <v>0</v>
      </c>
      <c r="O106" s="31">
        <f t="shared" si="26"/>
        <v>0</v>
      </c>
      <c r="P106" s="31">
        <f t="shared" si="26"/>
        <v>0</v>
      </c>
      <c r="Q106" s="31">
        <f t="shared" si="26"/>
        <v>0</v>
      </c>
      <c r="R106" s="31">
        <f t="shared" si="26"/>
        <v>0</v>
      </c>
      <c r="S106" s="31">
        <f t="shared" si="26"/>
        <v>0</v>
      </c>
      <c r="T106" s="31">
        <f t="shared" si="26"/>
        <v>0</v>
      </c>
      <c r="U106" s="31">
        <f t="shared" si="26"/>
        <v>0</v>
      </c>
      <c r="V106" s="31">
        <f t="shared" si="26"/>
        <v>0</v>
      </c>
      <c r="W106" s="31">
        <f t="shared" si="26"/>
        <v>0</v>
      </c>
      <c r="X106" s="31">
        <f t="shared" si="26"/>
        <v>0</v>
      </c>
      <c r="Y106" s="31">
        <f t="shared" si="26"/>
        <v>0</v>
      </c>
      <c r="Z106" s="31">
        <f t="shared" si="26"/>
        <v>0</v>
      </c>
      <c r="AA106" s="31">
        <f t="shared" si="26"/>
        <v>0</v>
      </c>
      <c r="AB106" s="31">
        <f t="shared" si="26"/>
        <v>0</v>
      </c>
      <c r="AC106" s="31">
        <f t="shared" si="26"/>
        <v>0</v>
      </c>
      <c r="AD106" s="31">
        <f t="shared" si="26"/>
        <v>0</v>
      </c>
      <c r="AE106" s="31">
        <f t="shared" si="26"/>
        <v>0</v>
      </c>
      <c r="AF106" s="211"/>
      <c r="AG106" s="154"/>
      <c r="AH106" s="52"/>
      <c r="AI106" s="52"/>
      <c r="AJ106" s="52"/>
      <c r="AK106" s="45"/>
      <c r="AL106" s="45"/>
      <c r="AM106" s="45"/>
      <c r="AN106" s="45"/>
      <c r="AO106" s="45"/>
      <c r="AP106" s="45"/>
      <c r="AQ106" s="45"/>
    </row>
    <row r="107" spans="1:43" x14ac:dyDescent="0.2">
      <c r="A107" s="241" t="s">
        <v>119</v>
      </c>
      <c r="B107" s="54"/>
      <c r="C107" s="94"/>
      <c r="D107" s="94"/>
      <c r="E107" s="94" t="s">
        <v>199</v>
      </c>
      <c r="F107" s="93" t="s">
        <v>25</v>
      </c>
      <c r="G107" s="31">
        <f>-G40-G97-G100-G102-G104</f>
        <v>0</v>
      </c>
      <c r="H107" s="31">
        <f t="shared" ref="H107:AE107" si="27">-H40-H97-H100-H102-H104</f>
        <v>0</v>
      </c>
      <c r="I107" s="31">
        <f t="shared" si="27"/>
        <v>0</v>
      </c>
      <c r="J107" s="31">
        <f t="shared" si="27"/>
        <v>0</v>
      </c>
      <c r="K107" s="31">
        <f t="shared" si="27"/>
        <v>0</v>
      </c>
      <c r="L107" s="31">
        <f t="shared" si="27"/>
        <v>0</v>
      </c>
      <c r="M107" s="31">
        <f t="shared" si="27"/>
        <v>0</v>
      </c>
      <c r="N107" s="31">
        <f t="shared" si="27"/>
        <v>0</v>
      </c>
      <c r="O107" s="31">
        <f t="shared" si="27"/>
        <v>0</v>
      </c>
      <c r="P107" s="31">
        <f t="shared" si="27"/>
        <v>0</v>
      </c>
      <c r="Q107" s="31">
        <f t="shared" si="27"/>
        <v>0</v>
      </c>
      <c r="R107" s="31">
        <f t="shared" si="27"/>
        <v>0</v>
      </c>
      <c r="S107" s="31">
        <f t="shared" si="27"/>
        <v>0</v>
      </c>
      <c r="T107" s="31">
        <f t="shared" si="27"/>
        <v>0</v>
      </c>
      <c r="U107" s="31">
        <f t="shared" si="27"/>
        <v>0</v>
      </c>
      <c r="V107" s="31">
        <f t="shared" si="27"/>
        <v>0</v>
      </c>
      <c r="W107" s="31">
        <f t="shared" si="27"/>
        <v>0</v>
      </c>
      <c r="X107" s="31">
        <f t="shared" si="27"/>
        <v>0</v>
      </c>
      <c r="Y107" s="31">
        <f t="shared" si="27"/>
        <v>0</v>
      </c>
      <c r="Z107" s="31">
        <f t="shared" si="27"/>
        <v>0</v>
      </c>
      <c r="AA107" s="31">
        <f t="shared" si="27"/>
        <v>0</v>
      </c>
      <c r="AB107" s="31">
        <f t="shared" si="27"/>
        <v>0</v>
      </c>
      <c r="AC107" s="31">
        <f t="shared" si="27"/>
        <v>0</v>
      </c>
      <c r="AD107" s="31">
        <f t="shared" si="27"/>
        <v>0</v>
      </c>
      <c r="AE107" s="31">
        <f t="shared" si="27"/>
        <v>0</v>
      </c>
      <c r="AF107" s="80"/>
      <c r="AG107" s="154"/>
      <c r="AH107" s="52"/>
      <c r="AI107" s="52"/>
      <c r="AJ107" s="52"/>
      <c r="AK107" s="45"/>
      <c r="AL107" s="45"/>
      <c r="AM107" s="45"/>
      <c r="AN107" s="45"/>
      <c r="AO107" s="45"/>
      <c r="AP107" s="45"/>
      <c r="AQ107" s="45"/>
    </row>
    <row r="108" spans="1:43" x14ac:dyDescent="0.2">
      <c r="A108" s="241" t="s">
        <v>119</v>
      </c>
      <c r="B108" s="222" t="s">
        <v>279</v>
      </c>
      <c r="C108" s="220"/>
      <c r="D108" s="220"/>
      <c r="E108" s="220"/>
      <c r="F108" s="133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124"/>
      <c r="AG108" s="154"/>
      <c r="AH108" s="52"/>
      <c r="AI108" s="52"/>
      <c r="AJ108" s="52"/>
      <c r="AK108" s="45"/>
      <c r="AL108" s="45"/>
      <c r="AM108" s="45"/>
      <c r="AN108" s="45"/>
      <c r="AO108" s="45"/>
      <c r="AP108" s="45"/>
      <c r="AQ108" s="45"/>
    </row>
    <row r="109" spans="1:43" x14ac:dyDescent="0.2">
      <c r="A109" s="241" t="s">
        <v>119</v>
      </c>
      <c r="B109" s="94" t="s">
        <v>188</v>
      </c>
      <c r="C109" s="94" t="s">
        <v>107</v>
      </c>
      <c r="D109" s="94"/>
      <c r="E109" s="94" t="s">
        <v>194</v>
      </c>
      <c r="F109" s="223" t="s">
        <v>25</v>
      </c>
      <c r="G109" s="31">
        <f>+SUMIF($B$44:$B$72,$B109,G$44:G$72)</f>
        <v>0</v>
      </c>
      <c r="H109" s="31">
        <f t="shared" ref="H109:AE110" si="28">+SUMIF($B$44:$B$72,$B109,H$44:H$72)</f>
        <v>0</v>
      </c>
      <c r="I109" s="31">
        <f t="shared" si="28"/>
        <v>0</v>
      </c>
      <c r="J109" s="31">
        <f t="shared" si="28"/>
        <v>0</v>
      </c>
      <c r="K109" s="31">
        <f t="shared" si="28"/>
        <v>0</v>
      </c>
      <c r="L109" s="31">
        <f t="shared" si="28"/>
        <v>0</v>
      </c>
      <c r="M109" s="31">
        <f t="shared" si="28"/>
        <v>0</v>
      </c>
      <c r="N109" s="31">
        <f t="shared" si="28"/>
        <v>0</v>
      </c>
      <c r="O109" s="31">
        <f t="shared" si="28"/>
        <v>0</v>
      </c>
      <c r="P109" s="31">
        <f t="shared" si="28"/>
        <v>0</v>
      </c>
      <c r="Q109" s="31">
        <f t="shared" si="28"/>
        <v>0</v>
      </c>
      <c r="R109" s="31">
        <f t="shared" si="28"/>
        <v>0</v>
      </c>
      <c r="S109" s="31">
        <f t="shared" si="28"/>
        <v>0</v>
      </c>
      <c r="T109" s="31">
        <f t="shared" si="28"/>
        <v>0</v>
      </c>
      <c r="U109" s="31">
        <f t="shared" si="28"/>
        <v>0</v>
      </c>
      <c r="V109" s="31">
        <f t="shared" si="28"/>
        <v>0</v>
      </c>
      <c r="W109" s="31">
        <f t="shared" si="28"/>
        <v>0</v>
      </c>
      <c r="X109" s="31">
        <f t="shared" si="28"/>
        <v>0</v>
      </c>
      <c r="Y109" s="31">
        <f t="shared" si="28"/>
        <v>0</v>
      </c>
      <c r="Z109" s="31">
        <f t="shared" si="28"/>
        <v>0</v>
      </c>
      <c r="AA109" s="31">
        <f t="shared" si="28"/>
        <v>0</v>
      </c>
      <c r="AB109" s="31">
        <f t="shared" si="28"/>
        <v>0</v>
      </c>
      <c r="AC109" s="31">
        <f t="shared" si="28"/>
        <v>0</v>
      </c>
      <c r="AD109" s="31">
        <f t="shared" si="28"/>
        <v>0</v>
      </c>
      <c r="AE109" s="31">
        <f t="shared" si="28"/>
        <v>0</v>
      </c>
      <c r="AF109" s="124"/>
      <c r="AG109" s="154"/>
      <c r="AH109" s="52"/>
      <c r="AI109" s="52"/>
      <c r="AJ109" s="52"/>
      <c r="AK109" s="45"/>
      <c r="AL109" s="45"/>
      <c r="AM109" s="45"/>
      <c r="AN109" s="45"/>
      <c r="AO109" s="45"/>
      <c r="AP109" s="45"/>
      <c r="AQ109" s="45"/>
    </row>
    <row r="110" spans="1:43" x14ac:dyDescent="0.2">
      <c r="A110" s="241" t="s">
        <v>119</v>
      </c>
      <c r="B110" s="94" t="s">
        <v>191</v>
      </c>
      <c r="C110" s="94" t="s">
        <v>107</v>
      </c>
      <c r="D110" s="94"/>
      <c r="E110" s="94" t="s">
        <v>195</v>
      </c>
      <c r="F110" s="223" t="s">
        <v>25</v>
      </c>
      <c r="G110" s="31">
        <f>+SUMIF($B$44:$B$72,$B110,G$44:G$72)</f>
        <v>0</v>
      </c>
      <c r="H110" s="31">
        <f t="shared" si="28"/>
        <v>0</v>
      </c>
      <c r="I110" s="31">
        <f t="shared" si="28"/>
        <v>0</v>
      </c>
      <c r="J110" s="31">
        <f t="shared" si="28"/>
        <v>0</v>
      </c>
      <c r="K110" s="31">
        <f t="shared" si="28"/>
        <v>0</v>
      </c>
      <c r="L110" s="31">
        <f t="shared" si="28"/>
        <v>0</v>
      </c>
      <c r="M110" s="31">
        <f t="shared" si="28"/>
        <v>0</v>
      </c>
      <c r="N110" s="31">
        <f t="shared" si="28"/>
        <v>0</v>
      </c>
      <c r="O110" s="31">
        <f t="shared" si="28"/>
        <v>0</v>
      </c>
      <c r="P110" s="31">
        <f t="shared" si="28"/>
        <v>0</v>
      </c>
      <c r="Q110" s="31">
        <f t="shared" si="28"/>
        <v>0</v>
      </c>
      <c r="R110" s="31">
        <f t="shared" si="28"/>
        <v>0</v>
      </c>
      <c r="S110" s="31">
        <f t="shared" si="28"/>
        <v>0</v>
      </c>
      <c r="T110" s="31">
        <f t="shared" si="28"/>
        <v>0</v>
      </c>
      <c r="U110" s="31">
        <f t="shared" si="28"/>
        <v>0</v>
      </c>
      <c r="V110" s="31">
        <f t="shared" si="28"/>
        <v>0</v>
      </c>
      <c r="W110" s="31">
        <f t="shared" si="28"/>
        <v>0</v>
      </c>
      <c r="X110" s="31">
        <f t="shared" si="28"/>
        <v>0</v>
      </c>
      <c r="Y110" s="31">
        <f t="shared" si="28"/>
        <v>0</v>
      </c>
      <c r="Z110" s="31">
        <f t="shared" si="28"/>
        <v>0</v>
      </c>
      <c r="AA110" s="31">
        <f t="shared" si="28"/>
        <v>0</v>
      </c>
      <c r="AB110" s="31">
        <f t="shared" si="28"/>
        <v>0</v>
      </c>
      <c r="AC110" s="31">
        <f t="shared" si="28"/>
        <v>0</v>
      </c>
      <c r="AD110" s="31">
        <f t="shared" si="28"/>
        <v>0</v>
      </c>
      <c r="AE110" s="31">
        <f t="shared" si="28"/>
        <v>0</v>
      </c>
      <c r="AF110" s="124"/>
      <c r="AG110" s="154"/>
      <c r="AH110" s="52"/>
      <c r="AI110" s="52"/>
      <c r="AJ110" s="52"/>
      <c r="AK110" s="45"/>
      <c r="AL110" s="45"/>
      <c r="AM110" s="45"/>
      <c r="AN110" s="45"/>
      <c r="AO110" s="45"/>
      <c r="AP110" s="45"/>
      <c r="AQ110" s="45"/>
    </row>
    <row r="111" spans="1:43" x14ac:dyDescent="0.2">
      <c r="A111" s="241" t="s">
        <v>119</v>
      </c>
      <c r="B111" s="54"/>
      <c r="C111" s="94" t="s">
        <v>107</v>
      </c>
      <c r="D111" s="94"/>
      <c r="E111" s="94" t="s">
        <v>199</v>
      </c>
      <c r="F111" s="223" t="s">
        <v>25</v>
      </c>
      <c r="G111" s="31">
        <f>-IF(G$55&lt;&gt;0,ROUND(G$72/G$55*G109,2),0)</f>
        <v>0</v>
      </c>
      <c r="H111" s="31">
        <f t="shared" ref="H111:AE111" si="29">-IF(H$55&lt;&gt;0,ROUND(H$72/H$55*H109,2),0)</f>
        <v>0</v>
      </c>
      <c r="I111" s="31">
        <f t="shared" si="29"/>
        <v>0</v>
      </c>
      <c r="J111" s="31">
        <f t="shared" si="29"/>
        <v>0</v>
      </c>
      <c r="K111" s="31">
        <f t="shared" si="29"/>
        <v>0</v>
      </c>
      <c r="L111" s="31">
        <f t="shared" si="29"/>
        <v>0</v>
      </c>
      <c r="M111" s="31">
        <f t="shared" si="29"/>
        <v>0</v>
      </c>
      <c r="N111" s="31">
        <f t="shared" si="29"/>
        <v>0</v>
      </c>
      <c r="O111" s="31">
        <f t="shared" si="29"/>
        <v>0</v>
      </c>
      <c r="P111" s="31">
        <f t="shared" si="29"/>
        <v>0</v>
      </c>
      <c r="Q111" s="31">
        <f t="shared" si="29"/>
        <v>0</v>
      </c>
      <c r="R111" s="31">
        <f t="shared" si="29"/>
        <v>0</v>
      </c>
      <c r="S111" s="31">
        <f t="shared" si="29"/>
        <v>0</v>
      </c>
      <c r="T111" s="31">
        <f t="shared" si="29"/>
        <v>0</v>
      </c>
      <c r="U111" s="31">
        <f t="shared" si="29"/>
        <v>0</v>
      </c>
      <c r="V111" s="31">
        <f t="shared" si="29"/>
        <v>0</v>
      </c>
      <c r="W111" s="31">
        <f t="shared" si="29"/>
        <v>0</v>
      </c>
      <c r="X111" s="31">
        <f t="shared" si="29"/>
        <v>0</v>
      </c>
      <c r="Y111" s="31">
        <f t="shared" si="29"/>
        <v>0</v>
      </c>
      <c r="Z111" s="31">
        <f t="shared" si="29"/>
        <v>0</v>
      </c>
      <c r="AA111" s="31">
        <f t="shared" si="29"/>
        <v>0</v>
      </c>
      <c r="AB111" s="31">
        <f t="shared" si="29"/>
        <v>0</v>
      </c>
      <c r="AC111" s="31">
        <f t="shared" si="29"/>
        <v>0</v>
      </c>
      <c r="AD111" s="31">
        <f t="shared" si="29"/>
        <v>0</v>
      </c>
      <c r="AE111" s="31">
        <f t="shared" si="29"/>
        <v>0</v>
      </c>
      <c r="AF111" s="124"/>
      <c r="AG111" s="154"/>
      <c r="AH111" s="52"/>
      <c r="AI111" s="52"/>
      <c r="AJ111" s="52"/>
      <c r="AK111" s="45"/>
      <c r="AL111" s="45"/>
      <c r="AM111" s="45"/>
      <c r="AN111" s="45"/>
      <c r="AO111" s="45"/>
      <c r="AP111" s="45"/>
      <c r="AQ111" s="45"/>
    </row>
    <row r="112" spans="1:43" x14ac:dyDescent="0.2">
      <c r="A112" s="241" t="s">
        <v>119</v>
      </c>
      <c r="B112" s="94" t="s">
        <v>189</v>
      </c>
      <c r="C112" s="94"/>
      <c r="D112" s="94" t="s">
        <v>280</v>
      </c>
      <c r="E112" s="94" t="s">
        <v>161</v>
      </c>
      <c r="F112" s="223" t="s">
        <v>25</v>
      </c>
      <c r="G112" s="31">
        <f>+SUMIF($B$44:$B$72,$B112,G$44:G$72)</f>
        <v>0</v>
      </c>
      <c r="H112" s="31">
        <f t="shared" ref="H112:AE113" si="30">+SUMIF($B$44:$B$72,$B112,H$44:H$72)</f>
        <v>0</v>
      </c>
      <c r="I112" s="31">
        <f t="shared" si="30"/>
        <v>0</v>
      </c>
      <c r="J112" s="31">
        <f t="shared" si="30"/>
        <v>0</v>
      </c>
      <c r="K112" s="31">
        <f t="shared" si="30"/>
        <v>0</v>
      </c>
      <c r="L112" s="31">
        <f t="shared" si="30"/>
        <v>0</v>
      </c>
      <c r="M112" s="31">
        <f t="shared" si="30"/>
        <v>0</v>
      </c>
      <c r="N112" s="31">
        <f t="shared" si="30"/>
        <v>0</v>
      </c>
      <c r="O112" s="31">
        <f t="shared" si="30"/>
        <v>0</v>
      </c>
      <c r="P112" s="31">
        <f t="shared" si="30"/>
        <v>0</v>
      </c>
      <c r="Q112" s="31">
        <f t="shared" si="30"/>
        <v>0</v>
      </c>
      <c r="R112" s="31">
        <f t="shared" si="30"/>
        <v>0</v>
      </c>
      <c r="S112" s="31">
        <f t="shared" si="30"/>
        <v>0</v>
      </c>
      <c r="T112" s="31">
        <f t="shared" si="30"/>
        <v>0</v>
      </c>
      <c r="U112" s="31">
        <f t="shared" si="30"/>
        <v>0</v>
      </c>
      <c r="V112" s="31">
        <f t="shared" si="30"/>
        <v>0</v>
      </c>
      <c r="W112" s="31">
        <f t="shared" si="30"/>
        <v>0</v>
      </c>
      <c r="X112" s="31">
        <f t="shared" si="30"/>
        <v>0</v>
      </c>
      <c r="Y112" s="31">
        <f t="shared" si="30"/>
        <v>0</v>
      </c>
      <c r="Z112" s="31">
        <f t="shared" si="30"/>
        <v>0</v>
      </c>
      <c r="AA112" s="31">
        <f t="shared" si="30"/>
        <v>0</v>
      </c>
      <c r="AB112" s="31">
        <f t="shared" si="30"/>
        <v>0</v>
      </c>
      <c r="AC112" s="31">
        <f t="shared" si="30"/>
        <v>0</v>
      </c>
      <c r="AD112" s="31">
        <f t="shared" si="30"/>
        <v>0</v>
      </c>
      <c r="AE112" s="31">
        <f t="shared" si="30"/>
        <v>0</v>
      </c>
      <c r="AF112" s="124"/>
      <c r="AG112" s="154"/>
      <c r="AH112" s="52"/>
      <c r="AI112" s="52"/>
      <c r="AJ112" s="52"/>
      <c r="AK112" s="45"/>
      <c r="AL112" s="45"/>
      <c r="AM112" s="45"/>
      <c r="AN112" s="45"/>
      <c r="AO112" s="45"/>
      <c r="AP112" s="45"/>
      <c r="AQ112" s="45"/>
    </row>
    <row r="113" spans="1:43" x14ac:dyDescent="0.2">
      <c r="A113" s="241" t="s">
        <v>119</v>
      </c>
      <c r="B113" s="94" t="s">
        <v>192</v>
      </c>
      <c r="C113" s="94"/>
      <c r="D113" s="94" t="s">
        <v>280</v>
      </c>
      <c r="E113" s="94" t="s">
        <v>186</v>
      </c>
      <c r="F113" s="223" t="s">
        <v>25</v>
      </c>
      <c r="G113" s="31">
        <f>+SUMIF($B$44:$B$72,$B113,G$44:G$72)</f>
        <v>0</v>
      </c>
      <c r="H113" s="31">
        <f t="shared" si="30"/>
        <v>0</v>
      </c>
      <c r="I113" s="31">
        <f t="shared" si="30"/>
        <v>0</v>
      </c>
      <c r="J113" s="31">
        <f t="shared" si="30"/>
        <v>0</v>
      </c>
      <c r="K113" s="31">
        <f t="shared" si="30"/>
        <v>0</v>
      </c>
      <c r="L113" s="31">
        <f t="shared" si="30"/>
        <v>0</v>
      </c>
      <c r="M113" s="31">
        <f t="shared" si="30"/>
        <v>0</v>
      </c>
      <c r="N113" s="31">
        <f t="shared" si="30"/>
        <v>0</v>
      </c>
      <c r="O113" s="31">
        <f t="shared" si="30"/>
        <v>0</v>
      </c>
      <c r="P113" s="31">
        <f t="shared" si="30"/>
        <v>0</v>
      </c>
      <c r="Q113" s="31">
        <f t="shared" si="30"/>
        <v>0</v>
      </c>
      <c r="R113" s="31">
        <f t="shared" si="30"/>
        <v>0</v>
      </c>
      <c r="S113" s="31">
        <f t="shared" si="30"/>
        <v>0</v>
      </c>
      <c r="T113" s="31">
        <f t="shared" si="30"/>
        <v>0</v>
      </c>
      <c r="U113" s="31">
        <f t="shared" si="30"/>
        <v>0</v>
      </c>
      <c r="V113" s="31">
        <f t="shared" si="30"/>
        <v>0</v>
      </c>
      <c r="W113" s="31">
        <f t="shared" si="30"/>
        <v>0</v>
      </c>
      <c r="X113" s="31">
        <f t="shared" si="30"/>
        <v>0</v>
      </c>
      <c r="Y113" s="31">
        <f t="shared" si="30"/>
        <v>0</v>
      </c>
      <c r="Z113" s="31">
        <f t="shared" si="30"/>
        <v>0</v>
      </c>
      <c r="AA113" s="31">
        <f t="shared" si="30"/>
        <v>0</v>
      </c>
      <c r="AB113" s="31">
        <f t="shared" si="30"/>
        <v>0</v>
      </c>
      <c r="AC113" s="31">
        <f t="shared" si="30"/>
        <v>0</v>
      </c>
      <c r="AD113" s="31">
        <f t="shared" si="30"/>
        <v>0</v>
      </c>
      <c r="AE113" s="31">
        <f t="shared" si="30"/>
        <v>0</v>
      </c>
      <c r="AF113" s="124"/>
      <c r="AG113" s="154"/>
      <c r="AH113" s="52"/>
      <c r="AI113" s="52"/>
      <c r="AJ113" s="52"/>
      <c r="AK113" s="45"/>
      <c r="AL113" s="45"/>
      <c r="AM113" s="45"/>
      <c r="AN113" s="45"/>
      <c r="AO113" s="45"/>
      <c r="AP113" s="45"/>
      <c r="AQ113" s="45"/>
    </row>
    <row r="114" spans="1:43" x14ac:dyDescent="0.2">
      <c r="A114" s="241" t="s">
        <v>119</v>
      </c>
      <c r="B114" s="54"/>
      <c r="C114" s="94"/>
      <c r="D114" s="94" t="s">
        <v>280</v>
      </c>
      <c r="E114" s="94" t="s">
        <v>199</v>
      </c>
      <c r="F114" s="223" t="s">
        <v>25</v>
      </c>
      <c r="G114" s="31">
        <f>-IF(G$55&lt;&gt;0,ROUND(G$72/G$55*G112,2),0)</f>
        <v>0</v>
      </c>
      <c r="H114" s="31">
        <f t="shared" ref="H114:AE114" si="31">-IF(H$55&lt;&gt;0,ROUND(H$72/H$55*H112,2),0)</f>
        <v>0</v>
      </c>
      <c r="I114" s="31">
        <f t="shared" si="31"/>
        <v>0</v>
      </c>
      <c r="J114" s="31">
        <f t="shared" si="31"/>
        <v>0</v>
      </c>
      <c r="K114" s="31">
        <f t="shared" si="31"/>
        <v>0</v>
      </c>
      <c r="L114" s="31">
        <f t="shared" si="31"/>
        <v>0</v>
      </c>
      <c r="M114" s="31">
        <f t="shared" si="31"/>
        <v>0</v>
      </c>
      <c r="N114" s="31">
        <f t="shared" si="31"/>
        <v>0</v>
      </c>
      <c r="O114" s="31">
        <f t="shared" si="31"/>
        <v>0</v>
      </c>
      <c r="P114" s="31">
        <f t="shared" si="31"/>
        <v>0</v>
      </c>
      <c r="Q114" s="31">
        <f t="shared" si="31"/>
        <v>0</v>
      </c>
      <c r="R114" s="31">
        <f t="shared" si="31"/>
        <v>0</v>
      </c>
      <c r="S114" s="31">
        <f t="shared" si="31"/>
        <v>0</v>
      </c>
      <c r="T114" s="31">
        <f t="shared" si="31"/>
        <v>0</v>
      </c>
      <c r="U114" s="31">
        <f t="shared" si="31"/>
        <v>0</v>
      </c>
      <c r="V114" s="31">
        <f t="shared" si="31"/>
        <v>0</v>
      </c>
      <c r="W114" s="31">
        <f t="shared" si="31"/>
        <v>0</v>
      </c>
      <c r="X114" s="31">
        <f t="shared" si="31"/>
        <v>0</v>
      </c>
      <c r="Y114" s="31">
        <f t="shared" si="31"/>
        <v>0</v>
      </c>
      <c r="Z114" s="31">
        <f t="shared" si="31"/>
        <v>0</v>
      </c>
      <c r="AA114" s="31">
        <f t="shared" si="31"/>
        <v>0</v>
      </c>
      <c r="AB114" s="31">
        <f t="shared" si="31"/>
        <v>0</v>
      </c>
      <c r="AC114" s="31">
        <f t="shared" si="31"/>
        <v>0</v>
      </c>
      <c r="AD114" s="31">
        <f t="shared" si="31"/>
        <v>0</v>
      </c>
      <c r="AE114" s="31">
        <f t="shared" si="31"/>
        <v>0</v>
      </c>
      <c r="AF114" s="124"/>
      <c r="AG114" s="154"/>
      <c r="AH114" s="52"/>
      <c r="AI114" s="52"/>
      <c r="AJ114" s="52"/>
      <c r="AK114" s="45"/>
      <c r="AL114" s="45"/>
      <c r="AM114" s="45"/>
      <c r="AN114" s="45"/>
      <c r="AO114" s="45"/>
      <c r="AP114" s="45"/>
      <c r="AQ114" s="45"/>
    </row>
    <row r="115" spans="1:43" x14ac:dyDescent="0.2">
      <c r="A115" s="241" t="s">
        <v>119</v>
      </c>
      <c r="B115" s="94" t="s">
        <v>193</v>
      </c>
      <c r="C115" s="94"/>
      <c r="D115" s="94"/>
      <c r="E115" s="94" t="s">
        <v>196</v>
      </c>
      <c r="F115" s="223" t="s">
        <v>25</v>
      </c>
      <c r="G115" s="31">
        <f>+SUMIF($B$44:$B$72,$B115,G$44:G$72)</f>
        <v>0</v>
      </c>
      <c r="H115" s="31">
        <f t="shared" ref="H115:AE115" si="32">+SUMIF($B$44:$B$72,$B115,H$44:H$72)</f>
        <v>0</v>
      </c>
      <c r="I115" s="31">
        <f t="shared" si="32"/>
        <v>0</v>
      </c>
      <c r="J115" s="31">
        <f t="shared" si="32"/>
        <v>0</v>
      </c>
      <c r="K115" s="31">
        <f t="shared" si="32"/>
        <v>0</v>
      </c>
      <c r="L115" s="31">
        <f t="shared" si="32"/>
        <v>0</v>
      </c>
      <c r="M115" s="31">
        <f t="shared" si="32"/>
        <v>0</v>
      </c>
      <c r="N115" s="31">
        <f t="shared" si="32"/>
        <v>0</v>
      </c>
      <c r="O115" s="31">
        <f t="shared" si="32"/>
        <v>0</v>
      </c>
      <c r="P115" s="31">
        <f t="shared" si="32"/>
        <v>0</v>
      </c>
      <c r="Q115" s="31">
        <f t="shared" si="32"/>
        <v>0</v>
      </c>
      <c r="R115" s="31">
        <f t="shared" si="32"/>
        <v>0</v>
      </c>
      <c r="S115" s="31">
        <f t="shared" si="32"/>
        <v>0</v>
      </c>
      <c r="T115" s="31">
        <f t="shared" si="32"/>
        <v>0</v>
      </c>
      <c r="U115" s="31">
        <f t="shared" si="32"/>
        <v>0</v>
      </c>
      <c r="V115" s="31">
        <f t="shared" si="32"/>
        <v>0</v>
      </c>
      <c r="W115" s="31">
        <f t="shared" si="32"/>
        <v>0</v>
      </c>
      <c r="X115" s="31">
        <f t="shared" si="32"/>
        <v>0</v>
      </c>
      <c r="Y115" s="31">
        <f t="shared" si="32"/>
        <v>0</v>
      </c>
      <c r="Z115" s="31">
        <f t="shared" si="32"/>
        <v>0</v>
      </c>
      <c r="AA115" s="31">
        <f t="shared" si="32"/>
        <v>0</v>
      </c>
      <c r="AB115" s="31">
        <f t="shared" si="32"/>
        <v>0</v>
      </c>
      <c r="AC115" s="31">
        <f t="shared" si="32"/>
        <v>0</v>
      </c>
      <c r="AD115" s="31">
        <f t="shared" si="32"/>
        <v>0</v>
      </c>
      <c r="AE115" s="31">
        <f t="shared" si="32"/>
        <v>0</v>
      </c>
      <c r="AF115" s="124"/>
      <c r="AG115" s="154"/>
      <c r="AH115" s="52"/>
      <c r="AI115" s="52"/>
      <c r="AJ115" s="52"/>
      <c r="AK115" s="45"/>
      <c r="AL115" s="45"/>
      <c r="AM115" s="45"/>
      <c r="AN115" s="45"/>
      <c r="AO115" s="45"/>
      <c r="AP115" s="45"/>
      <c r="AQ115" s="45"/>
    </row>
    <row r="116" spans="1:43" x14ac:dyDescent="0.2">
      <c r="A116" s="241" t="s">
        <v>119</v>
      </c>
      <c r="B116" s="54"/>
      <c r="C116" s="94"/>
      <c r="D116" s="94"/>
      <c r="E116" s="94" t="s">
        <v>199</v>
      </c>
      <c r="F116" s="223" t="s">
        <v>25</v>
      </c>
      <c r="G116" s="31">
        <f>-IF(G$55&lt;&gt;0,ROUND(G$72/G$55*G115,2),0)</f>
        <v>0</v>
      </c>
      <c r="H116" s="31">
        <f t="shared" ref="H116:AE116" si="33">-IF(H$55&lt;&gt;0,ROUND(H$72/H$55*H115,2),0)</f>
        <v>0</v>
      </c>
      <c r="I116" s="31">
        <f t="shared" si="33"/>
        <v>0</v>
      </c>
      <c r="J116" s="31">
        <f t="shared" si="33"/>
        <v>0</v>
      </c>
      <c r="K116" s="31">
        <f t="shared" si="33"/>
        <v>0</v>
      </c>
      <c r="L116" s="31">
        <f t="shared" si="33"/>
        <v>0</v>
      </c>
      <c r="M116" s="31">
        <f t="shared" si="33"/>
        <v>0</v>
      </c>
      <c r="N116" s="31">
        <f t="shared" si="33"/>
        <v>0</v>
      </c>
      <c r="O116" s="31">
        <f t="shared" si="33"/>
        <v>0</v>
      </c>
      <c r="P116" s="31">
        <f t="shared" si="33"/>
        <v>0</v>
      </c>
      <c r="Q116" s="31">
        <f t="shared" si="33"/>
        <v>0</v>
      </c>
      <c r="R116" s="31">
        <f t="shared" si="33"/>
        <v>0</v>
      </c>
      <c r="S116" s="31">
        <f t="shared" si="33"/>
        <v>0</v>
      </c>
      <c r="T116" s="31">
        <f t="shared" si="33"/>
        <v>0</v>
      </c>
      <c r="U116" s="31">
        <f t="shared" si="33"/>
        <v>0</v>
      </c>
      <c r="V116" s="31">
        <f t="shared" si="33"/>
        <v>0</v>
      </c>
      <c r="W116" s="31">
        <f t="shared" si="33"/>
        <v>0</v>
      </c>
      <c r="X116" s="31">
        <f t="shared" si="33"/>
        <v>0</v>
      </c>
      <c r="Y116" s="31">
        <f t="shared" si="33"/>
        <v>0</v>
      </c>
      <c r="Z116" s="31">
        <f t="shared" si="33"/>
        <v>0</v>
      </c>
      <c r="AA116" s="31">
        <f t="shared" si="33"/>
        <v>0</v>
      </c>
      <c r="AB116" s="31">
        <f t="shared" si="33"/>
        <v>0</v>
      </c>
      <c r="AC116" s="31">
        <f t="shared" si="33"/>
        <v>0</v>
      </c>
      <c r="AD116" s="31">
        <f t="shared" si="33"/>
        <v>0</v>
      </c>
      <c r="AE116" s="31">
        <f t="shared" si="33"/>
        <v>0</v>
      </c>
      <c r="AF116" s="124"/>
      <c r="AG116" s="154"/>
      <c r="AH116" s="52"/>
      <c r="AI116" s="52"/>
      <c r="AJ116" s="52"/>
      <c r="AK116" s="45"/>
      <c r="AL116" s="45"/>
      <c r="AM116" s="45"/>
      <c r="AN116" s="45"/>
      <c r="AO116" s="45"/>
      <c r="AP116" s="45"/>
      <c r="AQ116" s="45"/>
    </row>
    <row r="117" spans="1:43" x14ac:dyDescent="0.2">
      <c r="A117" s="241" t="s">
        <v>119</v>
      </c>
      <c r="B117" s="94" t="s">
        <v>184</v>
      </c>
      <c r="C117" s="94" t="s">
        <v>107</v>
      </c>
      <c r="D117" s="94" t="s">
        <v>281</v>
      </c>
      <c r="E117" s="94" t="s">
        <v>197</v>
      </c>
      <c r="F117" s="223" t="s">
        <v>25</v>
      </c>
      <c r="G117" s="31">
        <f>+SUMIF($B$44:$B$72,$B117,G$44:G$72)</f>
        <v>0</v>
      </c>
      <c r="H117" s="31">
        <f t="shared" ref="H117:AE117" si="34">+SUMIF($B$44:$B$72,$B117,H$44:H$72)</f>
        <v>0</v>
      </c>
      <c r="I117" s="31">
        <f t="shared" si="34"/>
        <v>0</v>
      </c>
      <c r="J117" s="31">
        <f t="shared" si="34"/>
        <v>0</v>
      </c>
      <c r="K117" s="31">
        <f t="shared" si="34"/>
        <v>0</v>
      </c>
      <c r="L117" s="31">
        <f t="shared" si="34"/>
        <v>0</v>
      </c>
      <c r="M117" s="31">
        <f t="shared" si="34"/>
        <v>0</v>
      </c>
      <c r="N117" s="31">
        <f t="shared" si="34"/>
        <v>0</v>
      </c>
      <c r="O117" s="31">
        <f t="shared" si="34"/>
        <v>0</v>
      </c>
      <c r="P117" s="31">
        <f t="shared" si="34"/>
        <v>0</v>
      </c>
      <c r="Q117" s="31">
        <f t="shared" si="34"/>
        <v>0</v>
      </c>
      <c r="R117" s="31">
        <f t="shared" si="34"/>
        <v>0</v>
      </c>
      <c r="S117" s="31">
        <f t="shared" si="34"/>
        <v>0</v>
      </c>
      <c r="T117" s="31">
        <f t="shared" si="34"/>
        <v>0</v>
      </c>
      <c r="U117" s="31">
        <f t="shared" si="34"/>
        <v>0</v>
      </c>
      <c r="V117" s="31">
        <f t="shared" si="34"/>
        <v>0</v>
      </c>
      <c r="W117" s="31">
        <f t="shared" si="34"/>
        <v>0</v>
      </c>
      <c r="X117" s="31">
        <f t="shared" si="34"/>
        <v>0</v>
      </c>
      <c r="Y117" s="31">
        <f t="shared" si="34"/>
        <v>0</v>
      </c>
      <c r="Z117" s="31">
        <f t="shared" si="34"/>
        <v>0</v>
      </c>
      <c r="AA117" s="31">
        <f t="shared" si="34"/>
        <v>0</v>
      </c>
      <c r="AB117" s="31">
        <f t="shared" si="34"/>
        <v>0</v>
      </c>
      <c r="AC117" s="31">
        <f t="shared" si="34"/>
        <v>0</v>
      </c>
      <c r="AD117" s="31">
        <f t="shared" si="34"/>
        <v>0</v>
      </c>
      <c r="AE117" s="31">
        <f t="shared" si="34"/>
        <v>0</v>
      </c>
      <c r="AF117" s="124"/>
      <c r="AG117" s="154"/>
      <c r="AH117" s="52"/>
      <c r="AI117" s="52"/>
      <c r="AJ117" s="52"/>
      <c r="AK117" s="45"/>
      <c r="AL117" s="45"/>
      <c r="AM117" s="45"/>
      <c r="AN117" s="45"/>
      <c r="AO117" s="45"/>
      <c r="AP117" s="45"/>
      <c r="AQ117" s="45"/>
    </row>
    <row r="118" spans="1:43" x14ac:dyDescent="0.2">
      <c r="A118" s="241" t="s">
        <v>119</v>
      </c>
      <c r="B118" s="54"/>
      <c r="C118" s="94" t="s">
        <v>107</v>
      </c>
      <c r="D118" s="94" t="s">
        <v>281</v>
      </c>
      <c r="E118" s="94" t="s">
        <v>199</v>
      </c>
      <c r="F118" s="223" t="s">
        <v>25</v>
      </c>
      <c r="G118" s="31">
        <f>-IF(G$55&lt;&gt;0,ROUND(G$72/G$55*G117,2),0)</f>
        <v>0</v>
      </c>
      <c r="H118" s="31">
        <f t="shared" ref="H118:AE118" si="35">-IF(H$55&lt;&gt;0,ROUND(H$72/H$55*H117,2),0)</f>
        <v>0</v>
      </c>
      <c r="I118" s="31">
        <f t="shared" si="35"/>
        <v>0</v>
      </c>
      <c r="J118" s="31">
        <f t="shared" si="35"/>
        <v>0</v>
      </c>
      <c r="K118" s="31">
        <f t="shared" si="35"/>
        <v>0</v>
      </c>
      <c r="L118" s="31">
        <f t="shared" si="35"/>
        <v>0</v>
      </c>
      <c r="M118" s="31">
        <f t="shared" si="35"/>
        <v>0</v>
      </c>
      <c r="N118" s="31">
        <f t="shared" si="35"/>
        <v>0</v>
      </c>
      <c r="O118" s="31">
        <f t="shared" si="35"/>
        <v>0</v>
      </c>
      <c r="P118" s="31">
        <f t="shared" si="35"/>
        <v>0</v>
      </c>
      <c r="Q118" s="31">
        <f t="shared" si="35"/>
        <v>0</v>
      </c>
      <c r="R118" s="31">
        <f t="shared" si="35"/>
        <v>0</v>
      </c>
      <c r="S118" s="31">
        <f t="shared" si="35"/>
        <v>0</v>
      </c>
      <c r="T118" s="31">
        <f t="shared" si="35"/>
        <v>0</v>
      </c>
      <c r="U118" s="31">
        <f t="shared" si="35"/>
        <v>0</v>
      </c>
      <c r="V118" s="31">
        <f t="shared" si="35"/>
        <v>0</v>
      </c>
      <c r="W118" s="31">
        <f t="shared" si="35"/>
        <v>0</v>
      </c>
      <c r="X118" s="31">
        <f t="shared" si="35"/>
        <v>0</v>
      </c>
      <c r="Y118" s="31">
        <f t="shared" si="35"/>
        <v>0</v>
      </c>
      <c r="Z118" s="31">
        <f t="shared" si="35"/>
        <v>0</v>
      </c>
      <c r="AA118" s="31">
        <f t="shared" si="35"/>
        <v>0</v>
      </c>
      <c r="AB118" s="31">
        <f t="shared" si="35"/>
        <v>0</v>
      </c>
      <c r="AC118" s="31">
        <f t="shared" si="35"/>
        <v>0</v>
      </c>
      <c r="AD118" s="31">
        <f t="shared" si="35"/>
        <v>0</v>
      </c>
      <c r="AE118" s="31">
        <f t="shared" si="35"/>
        <v>0</v>
      </c>
      <c r="AF118" s="124"/>
      <c r="AG118" s="154"/>
      <c r="AH118" s="52"/>
      <c r="AI118" s="52"/>
      <c r="AJ118" s="52"/>
      <c r="AK118" s="45"/>
      <c r="AL118" s="45"/>
      <c r="AM118" s="45"/>
      <c r="AN118" s="45"/>
      <c r="AO118" s="45"/>
      <c r="AP118" s="45"/>
      <c r="AQ118" s="45"/>
    </row>
    <row r="119" spans="1:43" x14ac:dyDescent="0.2">
      <c r="A119" s="241" t="s">
        <v>119</v>
      </c>
      <c r="B119" s="94" t="s">
        <v>190</v>
      </c>
      <c r="C119" s="94"/>
      <c r="D119" s="94"/>
      <c r="E119" s="94" t="s">
        <v>235</v>
      </c>
      <c r="F119" s="223" t="s">
        <v>25</v>
      </c>
      <c r="G119" s="31">
        <f>+SUMIF($B$44:$B$72,$B119,G$44:G$72)</f>
        <v>0</v>
      </c>
      <c r="H119" s="31">
        <f t="shared" ref="H119:AE120" si="36">+SUMIF($B$44:$B$72,$B119,H$44:H$72)</f>
        <v>0</v>
      </c>
      <c r="I119" s="31">
        <f t="shared" si="36"/>
        <v>0</v>
      </c>
      <c r="J119" s="31">
        <f t="shared" si="36"/>
        <v>0</v>
      </c>
      <c r="K119" s="31">
        <f t="shared" si="36"/>
        <v>0</v>
      </c>
      <c r="L119" s="31">
        <f t="shared" si="36"/>
        <v>0</v>
      </c>
      <c r="M119" s="31">
        <f t="shared" si="36"/>
        <v>0</v>
      </c>
      <c r="N119" s="31">
        <f t="shared" si="36"/>
        <v>0</v>
      </c>
      <c r="O119" s="31">
        <f t="shared" si="36"/>
        <v>0</v>
      </c>
      <c r="P119" s="31">
        <f t="shared" si="36"/>
        <v>0</v>
      </c>
      <c r="Q119" s="31">
        <f t="shared" si="36"/>
        <v>0</v>
      </c>
      <c r="R119" s="31">
        <f t="shared" si="36"/>
        <v>0</v>
      </c>
      <c r="S119" s="31">
        <f t="shared" si="36"/>
        <v>0</v>
      </c>
      <c r="T119" s="31">
        <f t="shared" si="36"/>
        <v>0</v>
      </c>
      <c r="U119" s="31">
        <f t="shared" si="36"/>
        <v>0</v>
      </c>
      <c r="V119" s="31">
        <f t="shared" si="36"/>
        <v>0</v>
      </c>
      <c r="W119" s="31">
        <f t="shared" si="36"/>
        <v>0</v>
      </c>
      <c r="X119" s="31">
        <f t="shared" si="36"/>
        <v>0</v>
      </c>
      <c r="Y119" s="31">
        <f t="shared" si="36"/>
        <v>0</v>
      </c>
      <c r="Z119" s="31">
        <f t="shared" si="36"/>
        <v>0</v>
      </c>
      <c r="AA119" s="31">
        <f t="shared" si="36"/>
        <v>0</v>
      </c>
      <c r="AB119" s="31">
        <f t="shared" si="36"/>
        <v>0</v>
      </c>
      <c r="AC119" s="31">
        <f t="shared" si="36"/>
        <v>0</v>
      </c>
      <c r="AD119" s="31">
        <f t="shared" si="36"/>
        <v>0</v>
      </c>
      <c r="AE119" s="31">
        <f t="shared" si="36"/>
        <v>0</v>
      </c>
      <c r="AF119" s="124"/>
      <c r="AG119" s="154"/>
      <c r="AH119" s="52"/>
      <c r="AI119" s="52"/>
      <c r="AJ119" s="52"/>
      <c r="AK119" s="45"/>
      <c r="AL119" s="45"/>
      <c r="AM119" s="45"/>
      <c r="AN119" s="45"/>
      <c r="AO119" s="45"/>
      <c r="AP119" s="45"/>
      <c r="AQ119" s="45"/>
    </row>
    <row r="120" spans="1:43" x14ac:dyDescent="0.2">
      <c r="A120" s="241" t="s">
        <v>119</v>
      </c>
      <c r="B120" s="94" t="s">
        <v>198</v>
      </c>
      <c r="C120" s="94"/>
      <c r="D120" s="94"/>
      <c r="E120" s="94" t="s">
        <v>234</v>
      </c>
      <c r="F120" s="223" t="s">
        <v>25</v>
      </c>
      <c r="G120" s="31">
        <f>+SUMIF($B$44:$B$72,$B120,G$44:G$72)</f>
        <v>0</v>
      </c>
      <c r="H120" s="31">
        <f t="shared" si="36"/>
        <v>0</v>
      </c>
      <c r="I120" s="31">
        <f t="shared" si="36"/>
        <v>0</v>
      </c>
      <c r="J120" s="31">
        <f t="shared" si="36"/>
        <v>0</v>
      </c>
      <c r="K120" s="31">
        <f t="shared" si="36"/>
        <v>0</v>
      </c>
      <c r="L120" s="31">
        <f t="shared" si="36"/>
        <v>0</v>
      </c>
      <c r="M120" s="31">
        <f t="shared" si="36"/>
        <v>0</v>
      </c>
      <c r="N120" s="31">
        <f t="shared" si="36"/>
        <v>0</v>
      </c>
      <c r="O120" s="31">
        <f t="shared" si="36"/>
        <v>0</v>
      </c>
      <c r="P120" s="31">
        <f t="shared" si="36"/>
        <v>0</v>
      </c>
      <c r="Q120" s="31">
        <f t="shared" si="36"/>
        <v>0</v>
      </c>
      <c r="R120" s="31">
        <f t="shared" si="36"/>
        <v>0</v>
      </c>
      <c r="S120" s="31">
        <f t="shared" si="36"/>
        <v>0</v>
      </c>
      <c r="T120" s="31">
        <f t="shared" si="36"/>
        <v>0</v>
      </c>
      <c r="U120" s="31">
        <f t="shared" si="36"/>
        <v>0</v>
      </c>
      <c r="V120" s="31">
        <f t="shared" si="36"/>
        <v>0</v>
      </c>
      <c r="W120" s="31">
        <f t="shared" si="36"/>
        <v>0</v>
      </c>
      <c r="X120" s="31">
        <f t="shared" si="36"/>
        <v>0</v>
      </c>
      <c r="Y120" s="31">
        <f t="shared" si="36"/>
        <v>0</v>
      </c>
      <c r="Z120" s="31">
        <f t="shared" si="36"/>
        <v>0</v>
      </c>
      <c r="AA120" s="31">
        <f t="shared" si="36"/>
        <v>0</v>
      </c>
      <c r="AB120" s="31">
        <f t="shared" si="36"/>
        <v>0</v>
      </c>
      <c r="AC120" s="31">
        <f t="shared" si="36"/>
        <v>0</v>
      </c>
      <c r="AD120" s="31">
        <f t="shared" si="36"/>
        <v>0</v>
      </c>
      <c r="AE120" s="31">
        <f t="shared" si="36"/>
        <v>0</v>
      </c>
      <c r="AF120" s="124"/>
      <c r="AG120" s="154"/>
      <c r="AH120" s="52"/>
      <c r="AI120" s="52"/>
      <c r="AJ120" s="52"/>
      <c r="AK120" s="45"/>
      <c r="AL120" s="45"/>
      <c r="AM120" s="45"/>
      <c r="AN120" s="45"/>
      <c r="AO120" s="45"/>
      <c r="AP120" s="45"/>
      <c r="AQ120" s="45"/>
    </row>
    <row r="121" spans="1:43" x14ac:dyDescent="0.2">
      <c r="A121" s="241" t="s">
        <v>119</v>
      </c>
      <c r="B121" s="54"/>
      <c r="C121" s="94"/>
      <c r="D121" s="94"/>
      <c r="E121" s="94" t="s">
        <v>199</v>
      </c>
      <c r="F121" s="223" t="s">
        <v>25</v>
      </c>
      <c r="G121" s="31">
        <f>-G72-G111-G114-G118-G116</f>
        <v>0</v>
      </c>
      <c r="H121" s="31">
        <f t="shared" ref="H121:AE121" si="37">-H72-H111-H114-H118-H116</f>
        <v>0</v>
      </c>
      <c r="I121" s="31">
        <f t="shared" si="37"/>
        <v>0</v>
      </c>
      <c r="J121" s="31">
        <f t="shared" si="37"/>
        <v>0</v>
      </c>
      <c r="K121" s="31">
        <f t="shared" si="37"/>
        <v>0</v>
      </c>
      <c r="L121" s="31">
        <f t="shared" si="37"/>
        <v>0</v>
      </c>
      <c r="M121" s="31">
        <f t="shared" si="37"/>
        <v>0</v>
      </c>
      <c r="N121" s="31">
        <f t="shared" si="37"/>
        <v>0</v>
      </c>
      <c r="O121" s="31">
        <f t="shared" si="37"/>
        <v>0</v>
      </c>
      <c r="P121" s="31">
        <f t="shared" si="37"/>
        <v>0</v>
      </c>
      <c r="Q121" s="31">
        <f t="shared" si="37"/>
        <v>0</v>
      </c>
      <c r="R121" s="31">
        <f t="shared" si="37"/>
        <v>0</v>
      </c>
      <c r="S121" s="31">
        <f t="shared" si="37"/>
        <v>0</v>
      </c>
      <c r="T121" s="31">
        <f t="shared" si="37"/>
        <v>0</v>
      </c>
      <c r="U121" s="31">
        <f t="shared" si="37"/>
        <v>0</v>
      </c>
      <c r="V121" s="31">
        <f t="shared" si="37"/>
        <v>0</v>
      </c>
      <c r="W121" s="31">
        <f t="shared" si="37"/>
        <v>0</v>
      </c>
      <c r="X121" s="31">
        <f t="shared" si="37"/>
        <v>0</v>
      </c>
      <c r="Y121" s="31">
        <f t="shared" si="37"/>
        <v>0</v>
      </c>
      <c r="Z121" s="31">
        <f t="shared" si="37"/>
        <v>0</v>
      </c>
      <c r="AA121" s="31">
        <f t="shared" si="37"/>
        <v>0</v>
      </c>
      <c r="AB121" s="31">
        <f t="shared" si="37"/>
        <v>0</v>
      </c>
      <c r="AC121" s="31">
        <f t="shared" si="37"/>
        <v>0</v>
      </c>
      <c r="AD121" s="31">
        <f t="shared" si="37"/>
        <v>0</v>
      </c>
      <c r="AE121" s="31">
        <f t="shared" si="37"/>
        <v>0</v>
      </c>
      <c r="AF121" s="124"/>
      <c r="AG121" s="154"/>
      <c r="AH121" s="52"/>
      <c r="AI121" s="52"/>
      <c r="AJ121" s="52"/>
      <c r="AK121" s="45"/>
      <c r="AL121" s="45"/>
      <c r="AM121" s="45"/>
      <c r="AN121" s="45"/>
      <c r="AO121" s="45"/>
      <c r="AP121" s="45"/>
      <c r="AQ121" s="45"/>
    </row>
    <row r="122" spans="1:43" x14ac:dyDescent="0.2">
      <c r="A122" s="241" t="s">
        <v>119</v>
      </c>
      <c r="B122" s="54"/>
      <c r="C122" s="54"/>
      <c r="D122" s="111" t="s">
        <v>200</v>
      </c>
      <c r="E122" s="68"/>
      <c r="F122" s="93" t="s">
        <v>25</v>
      </c>
      <c r="G122" s="113">
        <f t="shared" ref="G122:AE122" si="38">12-G1+1</f>
        <v>13</v>
      </c>
      <c r="H122" s="113">
        <f t="shared" si="38"/>
        <v>13</v>
      </c>
      <c r="I122" s="113">
        <f t="shared" si="38"/>
        <v>13</v>
      </c>
      <c r="J122" s="113">
        <f t="shared" si="38"/>
        <v>13</v>
      </c>
      <c r="K122" s="113">
        <f t="shared" si="38"/>
        <v>13</v>
      </c>
      <c r="L122" s="113">
        <f t="shared" si="38"/>
        <v>13</v>
      </c>
      <c r="M122" s="113">
        <f t="shared" si="38"/>
        <v>13</v>
      </c>
      <c r="N122" s="113">
        <f t="shared" si="38"/>
        <v>13</v>
      </c>
      <c r="O122" s="113">
        <f t="shared" si="38"/>
        <v>13</v>
      </c>
      <c r="P122" s="113">
        <f t="shared" si="38"/>
        <v>13</v>
      </c>
      <c r="Q122" s="113">
        <f t="shared" si="38"/>
        <v>13</v>
      </c>
      <c r="R122" s="113">
        <f t="shared" si="38"/>
        <v>13</v>
      </c>
      <c r="S122" s="113">
        <f t="shared" si="38"/>
        <v>13</v>
      </c>
      <c r="T122" s="113">
        <f t="shared" si="38"/>
        <v>13</v>
      </c>
      <c r="U122" s="113">
        <f t="shared" si="38"/>
        <v>13</v>
      </c>
      <c r="V122" s="113">
        <f t="shared" si="38"/>
        <v>13</v>
      </c>
      <c r="W122" s="113">
        <f t="shared" si="38"/>
        <v>13</v>
      </c>
      <c r="X122" s="113">
        <f t="shared" si="38"/>
        <v>13</v>
      </c>
      <c r="Y122" s="113">
        <f t="shared" si="38"/>
        <v>13</v>
      </c>
      <c r="Z122" s="113">
        <f t="shared" si="38"/>
        <v>13</v>
      </c>
      <c r="AA122" s="113">
        <f t="shared" si="38"/>
        <v>13</v>
      </c>
      <c r="AB122" s="113">
        <f t="shared" si="38"/>
        <v>13</v>
      </c>
      <c r="AC122" s="113">
        <f t="shared" si="38"/>
        <v>13</v>
      </c>
      <c r="AD122" s="113">
        <f t="shared" si="38"/>
        <v>13</v>
      </c>
      <c r="AE122" s="187">
        <f t="shared" si="38"/>
        <v>13</v>
      </c>
      <c r="AF122" s="207"/>
      <c r="AG122" s="193"/>
      <c r="AH122" s="52"/>
      <c r="AI122" s="52"/>
      <c r="AJ122" s="52"/>
      <c r="AK122" s="45"/>
      <c r="AL122" s="45"/>
      <c r="AM122" s="45"/>
      <c r="AN122" s="45"/>
      <c r="AO122" s="45"/>
      <c r="AP122" s="45"/>
      <c r="AQ122" s="45"/>
    </row>
    <row r="123" spans="1:43" x14ac:dyDescent="0.2">
      <c r="A123" s="241" t="s">
        <v>119</v>
      </c>
      <c r="B123" s="54"/>
      <c r="C123" s="54"/>
      <c r="D123" s="111" t="s">
        <v>201</v>
      </c>
      <c r="E123" s="68"/>
      <c r="F123" s="93" t="s">
        <v>25</v>
      </c>
      <c r="G123" s="32">
        <f t="shared" ref="G123:K123" si="39">+SUMIF($D$95:$D$121,"p",G95:G121)/G122</f>
        <v>0</v>
      </c>
      <c r="H123" s="32">
        <f t="shared" si="39"/>
        <v>0</v>
      </c>
      <c r="I123" s="32">
        <f t="shared" si="39"/>
        <v>0</v>
      </c>
      <c r="J123" s="32">
        <f t="shared" si="39"/>
        <v>0</v>
      </c>
      <c r="K123" s="32">
        <f t="shared" si="39"/>
        <v>0</v>
      </c>
      <c r="L123" s="32">
        <f t="shared" ref="L123:AE123" si="40">+SUMIF($D$95:$D$121,"p",L95:L121)/L122</f>
        <v>0</v>
      </c>
      <c r="M123" s="32">
        <f t="shared" si="40"/>
        <v>0</v>
      </c>
      <c r="N123" s="32">
        <f t="shared" si="40"/>
        <v>0</v>
      </c>
      <c r="O123" s="32">
        <f t="shared" si="40"/>
        <v>0</v>
      </c>
      <c r="P123" s="32">
        <f t="shared" si="40"/>
        <v>0</v>
      </c>
      <c r="Q123" s="32">
        <f t="shared" si="40"/>
        <v>0</v>
      </c>
      <c r="R123" s="32">
        <f t="shared" si="40"/>
        <v>0</v>
      </c>
      <c r="S123" s="32">
        <f t="shared" si="40"/>
        <v>0</v>
      </c>
      <c r="T123" s="32">
        <f t="shared" si="40"/>
        <v>0</v>
      </c>
      <c r="U123" s="32">
        <f t="shared" si="40"/>
        <v>0</v>
      </c>
      <c r="V123" s="32">
        <f t="shared" si="40"/>
        <v>0</v>
      </c>
      <c r="W123" s="32">
        <f t="shared" si="40"/>
        <v>0</v>
      </c>
      <c r="X123" s="32">
        <f t="shared" si="40"/>
        <v>0</v>
      </c>
      <c r="Y123" s="32">
        <f t="shared" si="40"/>
        <v>0</v>
      </c>
      <c r="Z123" s="32">
        <f t="shared" si="40"/>
        <v>0</v>
      </c>
      <c r="AA123" s="32">
        <f t="shared" si="40"/>
        <v>0</v>
      </c>
      <c r="AB123" s="32">
        <f t="shared" si="40"/>
        <v>0</v>
      </c>
      <c r="AC123" s="32">
        <f t="shared" si="40"/>
        <v>0</v>
      </c>
      <c r="AD123" s="32">
        <f t="shared" si="40"/>
        <v>0</v>
      </c>
      <c r="AE123" s="32">
        <f t="shared" si="40"/>
        <v>0</v>
      </c>
      <c r="AF123" s="207"/>
      <c r="AG123" s="193"/>
      <c r="AH123" s="52"/>
      <c r="AI123" s="52"/>
      <c r="AJ123" s="52"/>
      <c r="AK123" s="45"/>
      <c r="AL123" s="45"/>
      <c r="AM123" s="45"/>
      <c r="AN123" s="45"/>
      <c r="AO123" s="45"/>
      <c r="AP123" s="45"/>
      <c r="AQ123" s="45"/>
    </row>
    <row r="124" spans="1:43" x14ac:dyDescent="0.2">
      <c r="A124" s="241" t="s">
        <v>119</v>
      </c>
      <c r="B124" s="54"/>
      <c r="C124" s="54"/>
      <c r="D124" s="62">
        <v>1</v>
      </c>
      <c r="E124" s="68" t="s">
        <v>40</v>
      </c>
      <c r="F124" s="93" t="s">
        <v>25</v>
      </c>
      <c r="G124" s="60">
        <f t="shared" ref="G124:K135" si="41">+IF($D124&lt;G$1,0,G$123)</f>
        <v>0</v>
      </c>
      <c r="H124" s="60">
        <f t="shared" si="41"/>
        <v>0</v>
      </c>
      <c r="I124" s="60">
        <f t="shared" si="41"/>
        <v>0</v>
      </c>
      <c r="J124" s="60">
        <f t="shared" si="41"/>
        <v>0</v>
      </c>
      <c r="K124" s="60">
        <f t="shared" si="41"/>
        <v>0</v>
      </c>
      <c r="L124" s="60">
        <f t="shared" ref="L124:AE135" si="42">+IF($D124&lt;L$1,0,L$123)</f>
        <v>0</v>
      </c>
      <c r="M124" s="60">
        <f t="shared" si="42"/>
        <v>0</v>
      </c>
      <c r="N124" s="60">
        <f t="shared" si="42"/>
        <v>0</v>
      </c>
      <c r="O124" s="60">
        <f t="shared" si="42"/>
        <v>0</v>
      </c>
      <c r="P124" s="60">
        <f t="shared" si="42"/>
        <v>0</v>
      </c>
      <c r="Q124" s="60">
        <f t="shared" si="42"/>
        <v>0</v>
      </c>
      <c r="R124" s="60">
        <f t="shared" si="42"/>
        <v>0</v>
      </c>
      <c r="S124" s="60">
        <f t="shared" si="42"/>
        <v>0</v>
      </c>
      <c r="T124" s="60">
        <f t="shared" si="42"/>
        <v>0</v>
      </c>
      <c r="U124" s="60">
        <f t="shared" si="42"/>
        <v>0</v>
      </c>
      <c r="V124" s="60">
        <f t="shared" si="42"/>
        <v>0</v>
      </c>
      <c r="W124" s="60">
        <f t="shared" si="42"/>
        <v>0</v>
      </c>
      <c r="X124" s="60">
        <f t="shared" si="42"/>
        <v>0</v>
      </c>
      <c r="Y124" s="60">
        <f t="shared" si="42"/>
        <v>0</v>
      </c>
      <c r="Z124" s="60">
        <f t="shared" si="42"/>
        <v>0</v>
      </c>
      <c r="AA124" s="60">
        <f t="shared" si="42"/>
        <v>0</v>
      </c>
      <c r="AB124" s="60">
        <f t="shared" si="42"/>
        <v>0</v>
      </c>
      <c r="AC124" s="60">
        <f t="shared" si="42"/>
        <v>0</v>
      </c>
      <c r="AD124" s="60">
        <f t="shared" si="42"/>
        <v>0</v>
      </c>
      <c r="AE124" s="60">
        <f t="shared" si="42"/>
        <v>0</v>
      </c>
      <c r="AF124" s="207"/>
      <c r="AG124" s="193"/>
      <c r="AH124" s="52"/>
      <c r="AI124" s="141"/>
      <c r="AJ124" s="52"/>
      <c r="AK124" s="142"/>
      <c r="AL124" s="45"/>
      <c r="AM124" s="45"/>
      <c r="AN124" s="45"/>
      <c r="AO124" s="45"/>
      <c r="AP124" s="45"/>
      <c r="AQ124" s="45"/>
    </row>
    <row r="125" spans="1:43" x14ac:dyDescent="0.2">
      <c r="A125" s="241" t="s">
        <v>119</v>
      </c>
      <c r="B125" s="54"/>
      <c r="C125" s="54"/>
      <c r="D125" s="62">
        <v>2</v>
      </c>
      <c r="E125" s="68" t="s">
        <v>41</v>
      </c>
      <c r="F125" s="93" t="s">
        <v>25</v>
      </c>
      <c r="G125" s="60">
        <f t="shared" si="41"/>
        <v>0</v>
      </c>
      <c r="H125" s="60">
        <f t="shared" si="41"/>
        <v>0</v>
      </c>
      <c r="I125" s="60">
        <f t="shared" si="41"/>
        <v>0</v>
      </c>
      <c r="J125" s="60">
        <f t="shared" si="41"/>
        <v>0</v>
      </c>
      <c r="K125" s="60">
        <f t="shared" si="41"/>
        <v>0</v>
      </c>
      <c r="L125" s="60">
        <f t="shared" si="42"/>
        <v>0</v>
      </c>
      <c r="M125" s="60">
        <f t="shared" si="42"/>
        <v>0</v>
      </c>
      <c r="N125" s="60">
        <f t="shared" si="42"/>
        <v>0</v>
      </c>
      <c r="O125" s="60">
        <f t="shared" si="42"/>
        <v>0</v>
      </c>
      <c r="P125" s="60">
        <f t="shared" si="42"/>
        <v>0</v>
      </c>
      <c r="Q125" s="60">
        <f t="shared" si="42"/>
        <v>0</v>
      </c>
      <c r="R125" s="60">
        <f t="shared" si="42"/>
        <v>0</v>
      </c>
      <c r="S125" s="60">
        <f t="shared" si="42"/>
        <v>0</v>
      </c>
      <c r="T125" s="60">
        <f t="shared" si="42"/>
        <v>0</v>
      </c>
      <c r="U125" s="60">
        <f t="shared" si="42"/>
        <v>0</v>
      </c>
      <c r="V125" s="60">
        <f t="shared" si="42"/>
        <v>0</v>
      </c>
      <c r="W125" s="60">
        <f t="shared" si="42"/>
        <v>0</v>
      </c>
      <c r="X125" s="60">
        <f t="shared" si="42"/>
        <v>0</v>
      </c>
      <c r="Y125" s="60">
        <f t="shared" si="42"/>
        <v>0</v>
      </c>
      <c r="Z125" s="60">
        <f t="shared" si="42"/>
        <v>0</v>
      </c>
      <c r="AA125" s="60">
        <f t="shared" si="42"/>
        <v>0</v>
      </c>
      <c r="AB125" s="60">
        <f t="shared" si="42"/>
        <v>0</v>
      </c>
      <c r="AC125" s="60">
        <f t="shared" si="42"/>
        <v>0</v>
      </c>
      <c r="AD125" s="60">
        <f t="shared" si="42"/>
        <v>0</v>
      </c>
      <c r="AE125" s="60">
        <f t="shared" si="42"/>
        <v>0</v>
      </c>
      <c r="AF125" s="207"/>
      <c r="AG125" s="193"/>
      <c r="AH125" s="52"/>
      <c r="AI125" s="52"/>
      <c r="AJ125" s="52"/>
      <c r="AK125" s="45"/>
      <c r="AL125" s="45"/>
      <c r="AM125" s="45"/>
      <c r="AN125" s="45"/>
      <c r="AO125" s="45"/>
      <c r="AP125" s="45"/>
      <c r="AQ125" s="45"/>
    </row>
    <row r="126" spans="1:43" x14ac:dyDescent="0.2">
      <c r="A126" s="241" t="s">
        <v>119</v>
      </c>
      <c r="B126" s="54"/>
      <c r="C126" s="54"/>
      <c r="D126" s="62">
        <v>3</v>
      </c>
      <c r="E126" s="68" t="s">
        <v>42</v>
      </c>
      <c r="F126" s="93" t="s">
        <v>25</v>
      </c>
      <c r="G126" s="60">
        <f t="shared" ref="G126:V126" si="43">+IF($D126&lt;G$1,0,G$123)</f>
        <v>0</v>
      </c>
      <c r="H126" s="60">
        <f t="shared" si="43"/>
        <v>0</v>
      </c>
      <c r="I126" s="60">
        <f t="shared" si="43"/>
        <v>0</v>
      </c>
      <c r="J126" s="60">
        <f t="shared" si="43"/>
        <v>0</v>
      </c>
      <c r="K126" s="60">
        <f t="shared" si="43"/>
        <v>0</v>
      </c>
      <c r="L126" s="60">
        <f t="shared" si="43"/>
        <v>0</v>
      </c>
      <c r="M126" s="60">
        <f t="shared" si="43"/>
        <v>0</v>
      </c>
      <c r="N126" s="60">
        <f t="shared" si="43"/>
        <v>0</v>
      </c>
      <c r="O126" s="60">
        <f t="shared" si="43"/>
        <v>0</v>
      </c>
      <c r="P126" s="60">
        <f t="shared" si="43"/>
        <v>0</v>
      </c>
      <c r="Q126" s="60">
        <f t="shared" si="43"/>
        <v>0</v>
      </c>
      <c r="R126" s="60">
        <f t="shared" si="43"/>
        <v>0</v>
      </c>
      <c r="S126" s="60">
        <f t="shared" si="43"/>
        <v>0</v>
      </c>
      <c r="T126" s="60">
        <f t="shared" si="43"/>
        <v>0</v>
      </c>
      <c r="U126" s="60">
        <f t="shared" si="43"/>
        <v>0</v>
      </c>
      <c r="V126" s="60">
        <f t="shared" si="43"/>
        <v>0</v>
      </c>
      <c r="W126" s="60">
        <f t="shared" si="42"/>
        <v>0</v>
      </c>
      <c r="X126" s="60">
        <f t="shared" si="42"/>
        <v>0</v>
      </c>
      <c r="Y126" s="60">
        <f t="shared" si="42"/>
        <v>0</v>
      </c>
      <c r="Z126" s="60">
        <f t="shared" si="42"/>
        <v>0</v>
      </c>
      <c r="AA126" s="60">
        <f t="shared" si="42"/>
        <v>0</v>
      </c>
      <c r="AB126" s="60">
        <f t="shared" si="42"/>
        <v>0</v>
      </c>
      <c r="AC126" s="60">
        <f t="shared" si="42"/>
        <v>0</v>
      </c>
      <c r="AD126" s="60">
        <f t="shared" si="42"/>
        <v>0</v>
      </c>
      <c r="AE126" s="60">
        <f t="shared" si="42"/>
        <v>0</v>
      </c>
      <c r="AF126" s="207"/>
      <c r="AG126" s="193"/>
      <c r="AH126" s="52"/>
      <c r="AI126" s="141"/>
      <c r="AJ126" s="52"/>
      <c r="AK126" s="142"/>
      <c r="AL126" s="45"/>
      <c r="AM126" s="45"/>
      <c r="AN126" s="45"/>
      <c r="AO126" s="45"/>
      <c r="AP126" s="45"/>
      <c r="AQ126" s="45"/>
    </row>
    <row r="127" spans="1:43" x14ac:dyDescent="0.2">
      <c r="A127" s="241" t="s">
        <v>119</v>
      </c>
      <c r="B127" s="54"/>
      <c r="C127" s="54"/>
      <c r="D127" s="62">
        <v>4</v>
      </c>
      <c r="E127" s="68" t="s">
        <v>43</v>
      </c>
      <c r="F127" s="93" t="s">
        <v>25</v>
      </c>
      <c r="G127" s="60">
        <f t="shared" si="41"/>
        <v>0</v>
      </c>
      <c r="H127" s="60">
        <f t="shared" si="41"/>
        <v>0</v>
      </c>
      <c r="I127" s="60">
        <f t="shared" si="41"/>
        <v>0</v>
      </c>
      <c r="J127" s="60">
        <f t="shared" si="41"/>
        <v>0</v>
      </c>
      <c r="K127" s="60">
        <f t="shared" si="41"/>
        <v>0</v>
      </c>
      <c r="L127" s="60">
        <f t="shared" si="42"/>
        <v>0</v>
      </c>
      <c r="M127" s="60">
        <f t="shared" si="42"/>
        <v>0</v>
      </c>
      <c r="N127" s="60">
        <f t="shared" si="42"/>
        <v>0</v>
      </c>
      <c r="O127" s="60">
        <f t="shared" si="42"/>
        <v>0</v>
      </c>
      <c r="P127" s="60">
        <f t="shared" si="42"/>
        <v>0</v>
      </c>
      <c r="Q127" s="60">
        <f t="shared" si="42"/>
        <v>0</v>
      </c>
      <c r="R127" s="60">
        <f t="shared" si="42"/>
        <v>0</v>
      </c>
      <c r="S127" s="60">
        <f t="shared" si="42"/>
        <v>0</v>
      </c>
      <c r="T127" s="60">
        <f t="shared" si="42"/>
        <v>0</v>
      </c>
      <c r="U127" s="60">
        <f t="shared" si="42"/>
        <v>0</v>
      </c>
      <c r="V127" s="60">
        <f t="shared" si="42"/>
        <v>0</v>
      </c>
      <c r="W127" s="60">
        <f t="shared" si="42"/>
        <v>0</v>
      </c>
      <c r="X127" s="60">
        <f t="shared" si="42"/>
        <v>0</v>
      </c>
      <c r="Y127" s="60">
        <f t="shared" si="42"/>
        <v>0</v>
      </c>
      <c r="Z127" s="60">
        <f t="shared" si="42"/>
        <v>0</v>
      </c>
      <c r="AA127" s="60">
        <f t="shared" si="42"/>
        <v>0</v>
      </c>
      <c r="AB127" s="60">
        <f t="shared" si="42"/>
        <v>0</v>
      </c>
      <c r="AC127" s="60">
        <f t="shared" si="42"/>
        <v>0</v>
      </c>
      <c r="AD127" s="60">
        <f t="shared" si="42"/>
        <v>0</v>
      </c>
      <c r="AE127" s="60">
        <f t="shared" si="42"/>
        <v>0</v>
      </c>
      <c r="AF127" s="207"/>
      <c r="AG127" s="193"/>
      <c r="AH127" s="52"/>
      <c r="AI127" s="141"/>
      <c r="AJ127" s="52"/>
      <c r="AK127" s="142"/>
      <c r="AL127" s="45"/>
      <c r="AM127" s="45"/>
      <c r="AN127" s="45"/>
      <c r="AO127" s="45"/>
      <c r="AP127" s="45"/>
      <c r="AQ127" s="45"/>
    </row>
    <row r="128" spans="1:43" x14ac:dyDescent="0.2">
      <c r="A128" s="241" t="s">
        <v>119</v>
      </c>
      <c r="B128" s="54"/>
      <c r="C128" s="54"/>
      <c r="D128" s="62">
        <v>5</v>
      </c>
      <c r="E128" s="68" t="s">
        <v>44</v>
      </c>
      <c r="F128" s="93" t="s">
        <v>25</v>
      </c>
      <c r="G128" s="60">
        <f t="shared" si="41"/>
        <v>0</v>
      </c>
      <c r="H128" s="60">
        <f t="shared" si="41"/>
        <v>0</v>
      </c>
      <c r="I128" s="60">
        <f t="shared" si="41"/>
        <v>0</v>
      </c>
      <c r="J128" s="60">
        <f t="shared" si="41"/>
        <v>0</v>
      </c>
      <c r="K128" s="60">
        <f t="shared" si="41"/>
        <v>0</v>
      </c>
      <c r="L128" s="60">
        <f t="shared" si="42"/>
        <v>0</v>
      </c>
      <c r="M128" s="60">
        <f t="shared" si="42"/>
        <v>0</v>
      </c>
      <c r="N128" s="60">
        <f t="shared" si="42"/>
        <v>0</v>
      </c>
      <c r="O128" s="60">
        <f t="shared" si="42"/>
        <v>0</v>
      </c>
      <c r="P128" s="60">
        <f t="shared" si="42"/>
        <v>0</v>
      </c>
      <c r="Q128" s="60">
        <f t="shared" si="42"/>
        <v>0</v>
      </c>
      <c r="R128" s="60">
        <f t="shared" si="42"/>
        <v>0</v>
      </c>
      <c r="S128" s="60">
        <f t="shared" si="42"/>
        <v>0</v>
      </c>
      <c r="T128" s="60">
        <f t="shared" si="42"/>
        <v>0</v>
      </c>
      <c r="U128" s="60">
        <f t="shared" si="42"/>
        <v>0</v>
      </c>
      <c r="V128" s="60">
        <f t="shared" si="42"/>
        <v>0</v>
      </c>
      <c r="W128" s="60">
        <f t="shared" si="42"/>
        <v>0</v>
      </c>
      <c r="X128" s="60">
        <f t="shared" si="42"/>
        <v>0</v>
      </c>
      <c r="Y128" s="60">
        <f t="shared" si="42"/>
        <v>0</v>
      </c>
      <c r="Z128" s="60">
        <f t="shared" si="42"/>
        <v>0</v>
      </c>
      <c r="AA128" s="60">
        <f t="shared" si="42"/>
        <v>0</v>
      </c>
      <c r="AB128" s="60">
        <f t="shared" si="42"/>
        <v>0</v>
      </c>
      <c r="AC128" s="60">
        <f t="shared" si="42"/>
        <v>0</v>
      </c>
      <c r="AD128" s="60">
        <f t="shared" si="42"/>
        <v>0</v>
      </c>
      <c r="AE128" s="60">
        <f t="shared" si="42"/>
        <v>0</v>
      </c>
      <c r="AF128" s="207"/>
      <c r="AG128" s="193"/>
      <c r="AH128" s="52"/>
      <c r="AI128" s="141"/>
      <c r="AJ128" s="52"/>
      <c r="AK128" s="142"/>
      <c r="AL128" s="45"/>
      <c r="AM128" s="45"/>
      <c r="AN128" s="45"/>
      <c r="AO128" s="45"/>
      <c r="AP128" s="45"/>
      <c r="AQ128" s="45"/>
    </row>
    <row r="129" spans="1:43" x14ac:dyDescent="0.2">
      <c r="A129" s="241" t="s">
        <v>119</v>
      </c>
      <c r="B129" s="54"/>
      <c r="C129" s="54"/>
      <c r="D129" s="62">
        <v>6</v>
      </c>
      <c r="E129" s="68" t="s">
        <v>45</v>
      </c>
      <c r="F129" s="93" t="s">
        <v>25</v>
      </c>
      <c r="G129" s="60">
        <f t="shared" si="41"/>
        <v>0</v>
      </c>
      <c r="H129" s="60">
        <f t="shared" si="41"/>
        <v>0</v>
      </c>
      <c r="I129" s="60">
        <f t="shared" si="41"/>
        <v>0</v>
      </c>
      <c r="J129" s="60">
        <f t="shared" si="41"/>
        <v>0</v>
      </c>
      <c r="K129" s="60">
        <f t="shared" si="41"/>
        <v>0</v>
      </c>
      <c r="L129" s="60">
        <f t="shared" si="42"/>
        <v>0</v>
      </c>
      <c r="M129" s="60">
        <f t="shared" si="42"/>
        <v>0</v>
      </c>
      <c r="N129" s="60">
        <f t="shared" si="42"/>
        <v>0</v>
      </c>
      <c r="O129" s="60">
        <f t="shared" si="42"/>
        <v>0</v>
      </c>
      <c r="P129" s="60">
        <f t="shared" si="42"/>
        <v>0</v>
      </c>
      <c r="Q129" s="60">
        <f t="shared" si="42"/>
        <v>0</v>
      </c>
      <c r="R129" s="60">
        <f t="shared" si="42"/>
        <v>0</v>
      </c>
      <c r="S129" s="60">
        <f t="shared" si="42"/>
        <v>0</v>
      </c>
      <c r="T129" s="60">
        <f t="shared" si="42"/>
        <v>0</v>
      </c>
      <c r="U129" s="60">
        <f t="shared" si="42"/>
        <v>0</v>
      </c>
      <c r="V129" s="60">
        <f t="shared" si="42"/>
        <v>0</v>
      </c>
      <c r="W129" s="60">
        <f t="shared" si="42"/>
        <v>0</v>
      </c>
      <c r="X129" s="60">
        <f t="shared" si="42"/>
        <v>0</v>
      </c>
      <c r="Y129" s="60">
        <f t="shared" si="42"/>
        <v>0</v>
      </c>
      <c r="Z129" s="60">
        <f t="shared" si="42"/>
        <v>0</v>
      </c>
      <c r="AA129" s="60">
        <f t="shared" si="42"/>
        <v>0</v>
      </c>
      <c r="AB129" s="60">
        <f t="shared" si="42"/>
        <v>0</v>
      </c>
      <c r="AC129" s="60">
        <f t="shared" si="42"/>
        <v>0</v>
      </c>
      <c r="AD129" s="60">
        <f t="shared" si="42"/>
        <v>0</v>
      </c>
      <c r="AE129" s="60">
        <f t="shared" si="42"/>
        <v>0</v>
      </c>
      <c r="AF129" s="207"/>
      <c r="AG129" s="193"/>
      <c r="AH129" s="52"/>
      <c r="AI129" s="52"/>
      <c r="AJ129" s="52"/>
      <c r="AK129" s="142"/>
      <c r="AL129" s="45"/>
      <c r="AM129" s="45"/>
      <c r="AN129" s="45"/>
      <c r="AO129" s="45"/>
      <c r="AP129" s="45"/>
      <c r="AQ129" s="45"/>
    </row>
    <row r="130" spans="1:43" x14ac:dyDescent="0.2">
      <c r="A130" s="241" t="s">
        <v>119</v>
      </c>
      <c r="B130" s="54"/>
      <c r="C130" s="54"/>
      <c r="D130" s="62">
        <v>7</v>
      </c>
      <c r="E130" s="68" t="s">
        <v>46</v>
      </c>
      <c r="F130" s="93" t="s">
        <v>25</v>
      </c>
      <c r="G130" s="60">
        <f t="shared" si="41"/>
        <v>0</v>
      </c>
      <c r="H130" s="60">
        <f t="shared" si="41"/>
        <v>0</v>
      </c>
      <c r="I130" s="60">
        <f t="shared" si="41"/>
        <v>0</v>
      </c>
      <c r="J130" s="60">
        <f t="shared" si="41"/>
        <v>0</v>
      </c>
      <c r="K130" s="60">
        <f t="shared" si="41"/>
        <v>0</v>
      </c>
      <c r="L130" s="60">
        <f t="shared" si="42"/>
        <v>0</v>
      </c>
      <c r="M130" s="60">
        <f t="shared" si="42"/>
        <v>0</v>
      </c>
      <c r="N130" s="60">
        <f t="shared" si="42"/>
        <v>0</v>
      </c>
      <c r="O130" s="60">
        <f t="shared" si="42"/>
        <v>0</v>
      </c>
      <c r="P130" s="60">
        <f t="shared" si="42"/>
        <v>0</v>
      </c>
      <c r="Q130" s="60">
        <f t="shared" si="42"/>
        <v>0</v>
      </c>
      <c r="R130" s="60">
        <f t="shared" si="42"/>
        <v>0</v>
      </c>
      <c r="S130" s="60">
        <f t="shared" si="42"/>
        <v>0</v>
      </c>
      <c r="T130" s="60">
        <f t="shared" si="42"/>
        <v>0</v>
      </c>
      <c r="U130" s="60">
        <f t="shared" si="42"/>
        <v>0</v>
      </c>
      <c r="V130" s="60">
        <f t="shared" si="42"/>
        <v>0</v>
      </c>
      <c r="W130" s="60">
        <f t="shared" si="42"/>
        <v>0</v>
      </c>
      <c r="X130" s="60">
        <f t="shared" si="42"/>
        <v>0</v>
      </c>
      <c r="Y130" s="60">
        <f t="shared" si="42"/>
        <v>0</v>
      </c>
      <c r="Z130" s="60">
        <f t="shared" si="42"/>
        <v>0</v>
      </c>
      <c r="AA130" s="60">
        <f t="shared" si="42"/>
        <v>0</v>
      </c>
      <c r="AB130" s="60">
        <f t="shared" si="42"/>
        <v>0</v>
      </c>
      <c r="AC130" s="60">
        <f t="shared" si="42"/>
        <v>0</v>
      </c>
      <c r="AD130" s="60">
        <f t="shared" si="42"/>
        <v>0</v>
      </c>
      <c r="AE130" s="60">
        <f t="shared" si="42"/>
        <v>0</v>
      </c>
      <c r="AF130" s="207"/>
      <c r="AG130" s="193"/>
      <c r="AH130" s="52"/>
      <c r="AI130" s="52"/>
      <c r="AJ130" s="52"/>
      <c r="AK130" s="45"/>
      <c r="AL130" s="45"/>
      <c r="AM130" s="45"/>
      <c r="AN130" s="45"/>
      <c r="AO130" s="45"/>
      <c r="AP130" s="45"/>
      <c r="AQ130" s="45"/>
    </row>
    <row r="131" spans="1:43" x14ac:dyDescent="0.2">
      <c r="A131" s="241" t="s">
        <v>119</v>
      </c>
      <c r="B131" s="54"/>
      <c r="C131" s="54"/>
      <c r="D131" s="62">
        <v>8</v>
      </c>
      <c r="E131" s="68" t="s">
        <v>47</v>
      </c>
      <c r="F131" s="93" t="s">
        <v>25</v>
      </c>
      <c r="G131" s="60">
        <f t="shared" si="41"/>
        <v>0</v>
      </c>
      <c r="H131" s="60">
        <f t="shared" si="41"/>
        <v>0</v>
      </c>
      <c r="I131" s="60">
        <f t="shared" si="41"/>
        <v>0</v>
      </c>
      <c r="J131" s="60">
        <f t="shared" si="41"/>
        <v>0</v>
      </c>
      <c r="K131" s="60">
        <f t="shared" si="41"/>
        <v>0</v>
      </c>
      <c r="L131" s="60">
        <f t="shared" si="42"/>
        <v>0</v>
      </c>
      <c r="M131" s="60">
        <f t="shared" si="42"/>
        <v>0</v>
      </c>
      <c r="N131" s="60">
        <f t="shared" si="42"/>
        <v>0</v>
      </c>
      <c r="O131" s="60">
        <f t="shared" si="42"/>
        <v>0</v>
      </c>
      <c r="P131" s="60">
        <f t="shared" si="42"/>
        <v>0</v>
      </c>
      <c r="Q131" s="60">
        <f t="shared" si="42"/>
        <v>0</v>
      </c>
      <c r="R131" s="60">
        <f t="shared" si="42"/>
        <v>0</v>
      </c>
      <c r="S131" s="60">
        <f t="shared" si="42"/>
        <v>0</v>
      </c>
      <c r="T131" s="60">
        <f t="shared" si="42"/>
        <v>0</v>
      </c>
      <c r="U131" s="60">
        <f t="shared" si="42"/>
        <v>0</v>
      </c>
      <c r="V131" s="60">
        <f t="shared" si="42"/>
        <v>0</v>
      </c>
      <c r="W131" s="60">
        <f t="shared" si="42"/>
        <v>0</v>
      </c>
      <c r="X131" s="60">
        <f t="shared" si="42"/>
        <v>0</v>
      </c>
      <c r="Y131" s="60">
        <f t="shared" si="42"/>
        <v>0</v>
      </c>
      <c r="Z131" s="60">
        <f t="shared" si="42"/>
        <v>0</v>
      </c>
      <c r="AA131" s="60">
        <f t="shared" si="42"/>
        <v>0</v>
      </c>
      <c r="AB131" s="60">
        <f t="shared" si="42"/>
        <v>0</v>
      </c>
      <c r="AC131" s="60">
        <f t="shared" si="42"/>
        <v>0</v>
      </c>
      <c r="AD131" s="60">
        <f t="shared" si="42"/>
        <v>0</v>
      </c>
      <c r="AE131" s="60">
        <f t="shared" si="42"/>
        <v>0</v>
      </c>
      <c r="AF131" s="207"/>
      <c r="AG131" s="193"/>
      <c r="AH131" s="52"/>
      <c r="AI131" s="143"/>
      <c r="AJ131" s="52"/>
      <c r="AK131" s="142"/>
      <c r="AL131" s="45"/>
      <c r="AM131" s="45"/>
      <c r="AN131" s="45"/>
      <c r="AO131" s="45"/>
      <c r="AP131" s="45"/>
      <c r="AQ131" s="45"/>
    </row>
    <row r="132" spans="1:43" x14ac:dyDescent="0.2">
      <c r="A132" s="241" t="s">
        <v>119</v>
      </c>
      <c r="B132" s="54"/>
      <c r="C132" s="54"/>
      <c r="D132" s="62">
        <v>9</v>
      </c>
      <c r="E132" s="68" t="s">
        <v>48</v>
      </c>
      <c r="F132" s="93" t="s">
        <v>25</v>
      </c>
      <c r="G132" s="60">
        <f t="shared" si="41"/>
        <v>0</v>
      </c>
      <c r="H132" s="60">
        <f t="shared" si="41"/>
        <v>0</v>
      </c>
      <c r="I132" s="60">
        <f t="shared" si="41"/>
        <v>0</v>
      </c>
      <c r="J132" s="60">
        <f t="shared" si="41"/>
        <v>0</v>
      </c>
      <c r="K132" s="60">
        <f t="shared" si="41"/>
        <v>0</v>
      </c>
      <c r="L132" s="60">
        <f t="shared" si="42"/>
        <v>0</v>
      </c>
      <c r="M132" s="60">
        <f t="shared" si="42"/>
        <v>0</v>
      </c>
      <c r="N132" s="60">
        <f t="shared" si="42"/>
        <v>0</v>
      </c>
      <c r="O132" s="60">
        <f t="shared" si="42"/>
        <v>0</v>
      </c>
      <c r="P132" s="60">
        <f t="shared" si="42"/>
        <v>0</v>
      </c>
      <c r="Q132" s="60">
        <f t="shared" si="42"/>
        <v>0</v>
      </c>
      <c r="R132" s="60">
        <f t="shared" si="42"/>
        <v>0</v>
      </c>
      <c r="S132" s="60">
        <f t="shared" si="42"/>
        <v>0</v>
      </c>
      <c r="T132" s="60">
        <f t="shared" si="42"/>
        <v>0</v>
      </c>
      <c r="U132" s="60">
        <f t="shared" si="42"/>
        <v>0</v>
      </c>
      <c r="V132" s="60">
        <f t="shared" si="42"/>
        <v>0</v>
      </c>
      <c r="W132" s="60">
        <f t="shared" si="42"/>
        <v>0</v>
      </c>
      <c r="X132" s="60">
        <f t="shared" si="42"/>
        <v>0</v>
      </c>
      <c r="Y132" s="60">
        <f t="shared" si="42"/>
        <v>0</v>
      </c>
      <c r="Z132" s="60">
        <f t="shared" si="42"/>
        <v>0</v>
      </c>
      <c r="AA132" s="60">
        <f t="shared" si="42"/>
        <v>0</v>
      </c>
      <c r="AB132" s="60">
        <f t="shared" si="42"/>
        <v>0</v>
      </c>
      <c r="AC132" s="60">
        <f t="shared" si="42"/>
        <v>0</v>
      </c>
      <c r="AD132" s="60">
        <f t="shared" si="42"/>
        <v>0</v>
      </c>
      <c r="AE132" s="60">
        <f t="shared" si="42"/>
        <v>0</v>
      </c>
      <c r="AF132" s="207"/>
      <c r="AG132" s="193"/>
      <c r="AH132" s="52"/>
      <c r="AI132" s="52"/>
      <c r="AJ132" s="52"/>
      <c r="AK132" s="45"/>
      <c r="AL132" s="45"/>
      <c r="AM132" s="45"/>
      <c r="AN132" s="45"/>
      <c r="AO132" s="45"/>
      <c r="AP132" s="45"/>
      <c r="AQ132" s="45"/>
    </row>
    <row r="133" spans="1:43" x14ac:dyDescent="0.2">
      <c r="A133" s="241" t="s">
        <v>119</v>
      </c>
      <c r="B133" s="54"/>
      <c r="C133" s="54"/>
      <c r="D133" s="62">
        <v>10</v>
      </c>
      <c r="E133" s="68" t="s">
        <v>49</v>
      </c>
      <c r="F133" s="93" t="s">
        <v>25</v>
      </c>
      <c r="G133" s="60">
        <f t="shared" si="41"/>
        <v>0</v>
      </c>
      <c r="H133" s="60">
        <f t="shared" si="41"/>
        <v>0</v>
      </c>
      <c r="I133" s="60">
        <f t="shared" si="41"/>
        <v>0</v>
      </c>
      <c r="J133" s="60">
        <f t="shared" si="41"/>
        <v>0</v>
      </c>
      <c r="K133" s="60">
        <f t="shared" si="41"/>
        <v>0</v>
      </c>
      <c r="L133" s="60">
        <f t="shared" si="42"/>
        <v>0</v>
      </c>
      <c r="M133" s="60">
        <f t="shared" si="42"/>
        <v>0</v>
      </c>
      <c r="N133" s="60">
        <f t="shared" si="42"/>
        <v>0</v>
      </c>
      <c r="O133" s="60">
        <f t="shared" si="42"/>
        <v>0</v>
      </c>
      <c r="P133" s="60">
        <f t="shared" si="42"/>
        <v>0</v>
      </c>
      <c r="Q133" s="60">
        <f t="shared" si="42"/>
        <v>0</v>
      </c>
      <c r="R133" s="60">
        <f t="shared" si="42"/>
        <v>0</v>
      </c>
      <c r="S133" s="60">
        <f t="shared" si="42"/>
        <v>0</v>
      </c>
      <c r="T133" s="60">
        <f t="shared" si="42"/>
        <v>0</v>
      </c>
      <c r="U133" s="60">
        <f t="shared" si="42"/>
        <v>0</v>
      </c>
      <c r="V133" s="60">
        <f t="shared" si="42"/>
        <v>0</v>
      </c>
      <c r="W133" s="60">
        <f t="shared" si="42"/>
        <v>0</v>
      </c>
      <c r="X133" s="60">
        <f t="shared" si="42"/>
        <v>0</v>
      </c>
      <c r="Y133" s="60">
        <f t="shared" si="42"/>
        <v>0</v>
      </c>
      <c r="Z133" s="60">
        <f t="shared" si="42"/>
        <v>0</v>
      </c>
      <c r="AA133" s="60">
        <f t="shared" si="42"/>
        <v>0</v>
      </c>
      <c r="AB133" s="60">
        <f t="shared" si="42"/>
        <v>0</v>
      </c>
      <c r="AC133" s="60">
        <f t="shared" si="42"/>
        <v>0</v>
      </c>
      <c r="AD133" s="60">
        <f t="shared" si="42"/>
        <v>0</v>
      </c>
      <c r="AE133" s="60">
        <f t="shared" si="42"/>
        <v>0</v>
      </c>
      <c r="AF133" s="207"/>
      <c r="AG133" s="193"/>
      <c r="AH133" s="52"/>
      <c r="AI133" s="141"/>
      <c r="AJ133" s="52"/>
      <c r="AK133" s="142"/>
      <c r="AL133" s="45"/>
      <c r="AM133" s="45"/>
      <c r="AN133" s="45"/>
      <c r="AO133" s="45"/>
      <c r="AP133" s="45"/>
      <c r="AQ133" s="45"/>
    </row>
    <row r="134" spans="1:43" x14ac:dyDescent="0.2">
      <c r="A134" s="241" t="s">
        <v>119</v>
      </c>
      <c r="B134" s="54"/>
      <c r="C134" s="54"/>
      <c r="D134" s="62">
        <v>11</v>
      </c>
      <c r="E134" s="68" t="s">
        <v>50</v>
      </c>
      <c r="F134" s="93" t="s">
        <v>25</v>
      </c>
      <c r="G134" s="60">
        <f t="shared" si="41"/>
        <v>0</v>
      </c>
      <c r="H134" s="60">
        <f t="shared" si="41"/>
        <v>0</v>
      </c>
      <c r="I134" s="60">
        <f t="shared" si="41"/>
        <v>0</v>
      </c>
      <c r="J134" s="60">
        <f t="shared" si="41"/>
        <v>0</v>
      </c>
      <c r="K134" s="60">
        <f t="shared" si="41"/>
        <v>0</v>
      </c>
      <c r="L134" s="60">
        <f t="shared" si="42"/>
        <v>0</v>
      </c>
      <c r="M134" s="60">
        <f t="shared" si="42"/>
        <v>0</v>
      </c>
      <c r="N134" s="60">
        <f t="shared" si="42"/>
        <v>0</v>
      </c>
      <c r="O134" s="60">
        <f t="shared" si="42"/>
        <v>0</v>
      </c>
      <c r="P134" s="60">
        <f t="shared" si="42"/>
        <v>0</v>
      </c>
      <c r="Q134" s="60">
        <f t="shared" si="42"/>
        <v>0</v>
      </c>
      <c r="R134" s="60">
        <f t="shared" si="42"/>
        <v>0</v>
      </c>
      <c r="S134" s="60">
        <f t="shared" si="42"/>
        <v>0</v>
      </c>
      <c r="T134" s="60">
        <f t="shared" si="42"/>
        <v>0</v>
      </c>
      <c r="U134" s="60">
        <f t="shared" si="42"/>
        <v>0</v>
      </c>
      <c r="V134" s="60">
        <f t="shared" si="42"/>
        <v>0</v>
      </c>
      <c r="W134" s="60">
        <f t="shared" si="42"/>
        <v>0</v>
      </c>
      <c r="X134" s="60">
        <f t="shared" si="42"/>
        <v>0</v>
      </c>
      <c r="Y134" s="60">
        <f t="shared" si="42"/>
        <v>0</v>
      </c>
      <c r="Z134" s="60">
        <f t="shared" si="42"/>
        <v>0</v>
      </c>
      <c r="AA134" s="60">
        <f t="shared" si="42"/>
        <v>0</v>
      </c>
      <c r="AB134" s="60">
        <f t="shared" si="42"/>
        <v>0</v>
      </c>
      <c r="AC134" s="60">
        <f t="shared" si="42"/>
        <v>0</v>
      </c>
      <c r="AD134" s="60">
        <f t="shared" si="42"/>
        <v>0</v>
      </c>
      <c r="AE134" s="60">
        <f t="shared" si="42"/>
        <v>0</v>
      </c>
      <c r="AF134" s="207"/>
      <c r="AG134" s="193"/>
      <c r="AH134" s="52"/>
      <c r="AI134" s="141"/>
      <c r="AJ134" s="52"/>
      <c r="AK134" s="142"/>
      <c r="AL134" s="142"/>
      <c r="AM134" s="45"/>
      <c r="AN134" s="45"/>
      <c r="AO134" s="45"/>
      <c r="AP134" s="45"/>
      <c r="AQ134" s="45"/>
    </row>
    <row r="135" spans="1:43" x14ac:dyDescent="0.2">
      <c r="A135" s="241" t="s">
        <v>119</v>
      </c>
      <c r="B135" s="54"/>
      <c r="C135" s="54"/>
      <c r="D135" s="62">
        <v>12</v>
      </c>
      <c r="E135" s="68" t="s">
        <v>51</v>
      </c>
      <c r="F135" s="93" t="s">
        <v>25</v>
      </c>
      <c r="G135" s="60">
        <f t="shared" si="41"/>
        <v>0</v>
      </c>
      <c r="H135" s="60">
        <f t="shared" si="41"/>
        <v>0</v>
      </c>
      <c r="I135" s="60">
        <f t="shared" si="41"/>
        <v>0</v>
      </c>
      <c r="J135" s="60">
        <f t="shared" si="41"/>
        <v>0</v>
      </c>
      <c r="K135" s="60">
        <f t="shared" si="41"/>
        <v>0</v>
      </c>
      <c r="L135" s="60">
        <f t="shared" si="42"/>
        <v>0</v>
      </c>
      <c r="M135" s="60">
        <f t="shared" si="42"/>
        <v>0</v>
      </c>
      <c r="N135" s="60">
        <f t="shared" ref="N135:AE135" si="44">+IF($D135&lt;N$1,0,N$123)</f>
        <v>0</v>
      </c>
      <c r="O135" s="60">
        <f t="shared" si="44"/>
        <v>0</v>
      </c>
      <c r="P135" s="60">
        <f t="shared" si="44"/>
        <v>0</v>
      </c>
      <c r="Q135" s="60">
        <f t="shared" si="44"/>
        <v>0</v>
      </c>
      <c r="R135" s="60">
        <f t="shared" si="44"/>
        <v>0</v>
      </c>
      <c r="S135" s="60">
        <f t="shared" si="44"/>
        <v>0</v>
      </c>
      <c r="T135" s="60">
        <f t="shared" si="44"/>
        <v>0</v>
      </c>
      <c r="U135" s="60">
        <f t="shared" si="44"/>
        <v>0</v>
      </c>
      <c r="V135" s="60">
        <f t="shared" si="44"/>
        <v>0</v>
      </c>
      <c r="W135" s="60">
        <f t="shared" si="44"/>
        <v>0</v>
      </c>
      <c r="X135" s="60">
        <f t="shared" si="44"/>
        <v>0</v>
      </c>
      <c r="Y135" s="60">
        <f t="shared" si="44"/>
        <v>0</v>
      </c>
      <c r="Z135" s="60">
        <f t="shared" si="44"/>
        <v>0</v>
      </c>
      <c r="AA135" s="60">
        <f t="shared" si="44"/>
        <v>0</v>
      </c>
      <c r="AB135" s="60">
        <f t="shared" si="44"/>
        <v>0</v>
      </c>
      <c r="AC135" s="60">
        <f t="shared" si="44"/>
        <v>0</v>
      </c>
      <c r="AD135" s="60">
        <f t="shared" si="44"/>
        <v>0</v>
      </c>
      <c r="AE135" s="60">
        <f t="shared" si="44"/>
        <v>0</v>
      </c>
      <c r="AF135" s="207"/>
      <c r="AG135" s="193"/>
      <c r="AH135" s="52"/>
      <c r="AI135" s="52"/>
      <c r="AJ135" s="52"/>
      <c r="AK135" s="45"/>
      <c r="AL135" s="45"/>
      <c r="AM135" s="45"/>
      <c r="AN135" s="45"/>
      <c r="AO135" s="45"/>
      <c r="AP135" s="45"/>
      <c r="AQ135" s="45"/>
    </row>
    <row r="136" spans="1:43" x14ac:dyDescent="0.2">
      <c r="A136" s="241" t="s">
        <v>119</v>
      </c>
      <c r="B136" s="54"/>
      <c r="C136" s="94" t="s">
        <v>107</v>
      </c>
      <c r="D136" s="94" t="s">
        <v>274</v>
      </c>
      <c r="E136" s="59"/>
      <c r="F136" s="61" t="s">
        <v>20</v>
      </c>
      <c r="G136" s="31">
        <f>IF(G1&gt;0,+SUM(INDEX($G$124:$AE$135,G1,1):INDEX($G$124:$AE$135,G1,G2)),0)</f>
        <v>0</v>
      </c>
      <c r="H136" s="31">
        <f>IF(H1=G1,H123,IF(H1&gt;0,+SUM(INDEX($G$124:$AE$135,H1,1):INDEX($G$124:$AE$135,H1,H2)),0))</f>
        <v>0</v>
      </c>
      <c r="I136" s="31">
        <f>IF(I1=H1,I123,IF(I1&gt;0,+SUM(INDEX($G$124:$AE$135,I1,1):INDEX($G$124:$AE$135,I1,I2)),0))</f>
        <v>0</v>
      </c>
      <c r="J136" s="31">
        <f>IF(J1=I1,J123,IF(J1&gt;0,+SUM(INDEX($G$124:$AE$135,J1,1):INDEX($G$124:$AE$135,J1,J2)),0))</f>
        <v>0</v>
      </c>
      <c r="K136" s="31">
        <f>IF(K1=J1,K123,IF(K1&gt;0,+SUM(INDEX($G$124:$AE$135,K1,1):INDEX($G$124:$AE$135,K1,K2)),0))</f>
        <v>0</v>
      </c>
      <c r="L136" s="31">
        <f>IF(L1=K1,L123,IF(L1&gt;0,+SUM(INDEX($G$124:$AE$135,L1,1):INDEX($G$124:$AE$135,L1,L2)),0))</f>
        <v>0</v>
      </c>
      <c r="M136" s="31">
        <f>IF(M1=L1,M123,IF(M1&gt;0,+SUM(INDEX($G$124:$AE$135,M1,1):INDEX($G$124:$AE$135,M1,M2)),0))</f>
        <v>0</v>
      </c>
      <c r="N136" s="31">
        <f>IF(N1=M1,N123,IF(N1&gt;0,+SUM(INDEX($G$124:$AE$135,N1,1):INDEX($G$124:$AE$135,N1,N2)),0))</f>
        <v>0</v>
      </c>
      <c r="O136" s="31">
        <f>IF(O1=N1,O123,IF(O1&gt;0,+SUM(INDEX($G$124:$AE$135,O1,1):INDEX($G$124:$AE$135,O1,O2)),0))</f>
        <v>0</v>
      </c>
      <c r="P136" s="31">
        <f>IF(P1=O1,P123,IF(P1&gt;0,+SUM(INDEX($G$124:$AE$135,P1,1):INDEX($G$124:$AE$135,P1,P2)),0))</f>
        <v>0</v>
      </c>
      <c r="Q136" s="31">
        <f>IF(Q1=P1,Q123,IF(Q1&gt;0,+SUM(INDEX($G$124:$AE$135,Q1,1):INDEX($G$124:$AE$135,Q1,Q2)),0))</f>
        <v>0</v>
      </c>
      <c r="R136" s="31">
        <f>IF(R1=Q1,R123,IF(R1&gt;0,+SUM(INDEX($G$124:$AE$135,R1,1):INDEX($G$124:$AE$135,R1,R2)),0))</f>
        <v>0</v>
      </c>
      <c r="S136" s="31">
        <f>IF(S1=R1,S123,IF(S1&gt;0,+SUM(INDEX($G$124:$AE$135,S1,1):INDEX($G$124:$AE$135,S1,S2)),0))</f>
        <v>0</v>
      </c>
      <c r="T136" s="31">
        <f>IF(T1=S1,T123,IF(T1&gt;0,+SUM(INDEX($G$124:$AE$135,T1,1):INDEX($G$124:$AE$135,T1,T2)),0))</f>
        <v>0</v>
      </c>
      <c r="U136" s="31">
        <f>IF(U1=T1,U123,IF(U1&gt;0,+SUM(INDEX($G$124:$AE$135,U1,1):INDEX($G$124:$AE$135,U1,U2)),0))</f>
        <v>0</v>
      </c>
      <c r="V136" s="31">
        <f>IF(V1=U1,V123,IF(V1&gt;0,+SUM(INDEX($G$124:$AE$135,V1,1):INDEX($G$124:$AE$135,V1,V2)),0))</f>
        <v>0</v>
      </c>
      <c r="W136" s="31">
        <f>IF(W1=V1,W123,IF(W1&gt;0,+SUM(INDEX($G$124:$AE$135,W1,1):INDEX($G$124:$AE$135,W1,W2)),0))</f>
        <v>0</v>
      </c>
      <c r="X136" s="31">
        <f>IF(X1=W1,X123,IF(X1&gt;0,+SUM(INDEX($G$124:$AE$135,X1,1):INDEX($G$124:$AE$135,X1,X2)),0))</f>
        <v>0</v>
      </c>
      <c r="Y136" s="31">
        <f>IF(Y1=X1,Y123,IF(Y1&gt;0,+SUM(INDEX($G$124:$AE$135,Y1,1):INDEX($G$124:$AE$135,Y1,Y2)),0))</f>
        <v>0</v>
      </c>
      <c r="Z136" s="31">
        <f>IF(Z1=Y1,Z123,IF(Z1&gt;0,+SUM(INDEX($G$124:$AE$135,Z1,1):INDEX($G$124:$AE$135,Z1,Z2)),0))</f>
        <v>0</v>
      </c>
      <c r="AA136" s="31">
        <f>IF(AA1=Z1,AA123,IF(AA1&gt;0,+SUM(INDEX($G$124:$AE$135,AA1,1):INDEX($G$124:$AE$135,AA1,AA2)),0))</f>
        <v>0</v>
      </c>
      <c r="AB136" s="31">
        <f>IF(AB1=AA1,AB123,IF(AB1&gt;0,+SUM(INDEX($G$124:$AE$135,AB1,1):INDEX($G$124:$AE$135,AB1,AB2)),0))</f>
        <v>0</v>
      </c>
      <c r="AC136" s="31">
        <f>IF(AC1=AB1,AC123,IF(AC1&gt;0,+SUM(INDEX($G$124:$AE$135,AC1,1):INDEX($G$124:$AE$135,AC1,AC2)),0))</f>
        <v>0</v>
      </c>
      <c r="AD136" s="31">
        <f>IF(AD1=AC1,AD123,IF(AD1&gt;0,+SUM(INDEX($G$124:$AE$135,AD1,1):INDEX($G$124:$AE$135,AD1,AD2)),0))</f>
        <v>0</v>
      </c>
      <c r="AE136" s="31">
        <f>IF(AE1=AD1,AE123,IF(AE1&gt;0,+SUM(INDEX($G$124:$AE$135,AE1,1):INDEX($G$124:$AE$135,AE1,AE2)),0))</f>
        <v>0</v>
      </c>
      <c r="AF136" s="197"/>
      <c r="AG136" s="193"/>
      <c r="AH136" s="52"/>
      <c r="AI136" s="228"/>
      <c r="AJ136" s="52"/>
      <c r="AK136" s="45"/>
      <c r="AL136" s="45"/>
      <c r="AM136" s="45"/>
      <c r="AN136" s="45"/>
      <c r="AO136" s="45"/>
      <c r="AP136" s="45"/>
      <c r="AQ136" s="45"/>
    </row>
    <row r="137" spans="1:43" x14ac:dyDescent="0.2">
      <c r="A137" s="241" t="s">
        <v>119</v>
      </c>
      <c r="B137" s="54"/>
      <c r="C137" s="94"/>
      <c r="D137" s="111" t="s">
        <v>242</v>
      </c>
      <c r="E137" s="59"/>
      <c r="F137" s="61" t="s">
        <v>20</v>
      </c>
      <c r="G137" s="31">
        <f>+SUMIF($C$95:$C$136,"A",G$95:G$136)</f>
        <v>0</v>
      </c>
      <c r="H137" s="31">
        <f t="shared" ref="H137:AE137" si="45">+SUMIF($C$95:$C$136,"A",H$95:H$136)</f>
        <v>0</v>
      </c>
      <c r="I137" s="31">
        <f t="shared" si="45"/>
        <v>0</v>
      </c>
      <c r="J137" s="31">
        <f t="shared" si="45"/>
        <v>0</v>
      </c>
      <c r="K137" s="31">
        <f t="shared" si="45"/>
        <v>0</v>
      </c>
      <c r="L137" s="31">
        <f t="shared" si="45"/>
        <v>0</v>
      </c>
      <c r="M137" s="31">
        <f t="shared" si="45"/>
        <v>0</v>
      </c>
      <c r="N137" s="31">
        <f t="shared" si="45"/>
        <v>0</v>
      </c>
      <c r="O137" s="31">
        <f t="shared" si="45"/>
        <v>0</v>
      </c>
      <c r="P137" s="31">
        <f t="shared" si="45"/>
        <v>0</v>
      </c>
      <c r="Q137" s="31">
        <f t="shared" si="45"/>
        <v>0</v>
      </c>
      <c r="R137" s="31">
        <f t="shared" si="45"/>
        <v>0</v>
      </c>
      <c r="S137" s="31">
        <f t="shared" si="45"/>
        <v>0</v>
      </c>
      <c r="T137" s="31">
        <f t="shared" si="45"/>
        <v>0</v>
      </c>
      <c r="U137" s="31">
        <f t="shared" si="45"/>
        <v>0</v>
      </c>
      <c r="V137" s="31">
        <f t="shared" si="45"/>
        <v>0</v>
      </c>
      <c r="W137" s="31">
        <f t="shared" si="45"/>
        <v>0</v>
      </c>
      <c r="X137" s="31">
        <f t="shared" si="45"/>
        <v>0</v>
      </c>
      <c r="Y137" s="31">
        <f t="shared" si="45"/>
        <v>0</v>
      </c>
      <c r="Z137" s="31">
        <f t="shared" si="45"/>
        <v>0</v>
      </c>
      <c r="AA137" s="31">
        <f t="shared" si="45"/>
        <v>0</v>
      </c>
      <c r="AB137" s="31">
        <f t="shared" si="45"/>
        <v>0</v>
      </c>
      <c r="AC137" s="31">
        <f t="shared" si="45"/>
        <v>0</v>
      </c>
      <c r="AD137" s="31">
        <f t="shared" si="45"/>
        <v>0</v>
      </c>
      <c r="AE137" s="31">
        <f t="shared" si="45"/>
        <v>0</v>
      </c>
      <c r="AF137" s="207"/>
      <c r="AG137" s="193"/>
      <c r="AH137" s="141"/>
      <c r="AI137" s="228"/>
      <c r="AJ137" s="52"/>
      <c r="AK137" s="45"/>
      <c r="AL137" s="45"/>
      <c r="AM137" s="45"/>
      <c r="AN137" s="45"/>
      <c r="AO137" s="45"/>
      <c r="AP137" s="45"/>
      <c r="AQ137" s="45"/>
    </row>
    <row r="138" spans="1:43" x14ac:dyDescent="0.2">
      <c r="A138" s="241" t="s">
        <v>119</v>
      </c>
      <c r="B138" s="54"/>
      <c r="C138" s="94" t="s">
        <v>107</v>
      </c>
      <c r="D138" s="111" t="s">
        <v>294</v>
      </c>
      <c r="E138" s="68"/>
      <c r="F138" s="61" t="s">
        <v>20</v>
      </c>
      <c r="G138" s="32">
        <f>+IF(G1&lt;=6,ROUND(G137/12,2),0)</f>
        <v>0</v>
      </c>
      <c r="H138" s="32">
        <f>+IF(H$1&gt;6,0,IF(AND(H14&gt;0,Tablas!$F$107="SEMESTRAL"),+H$101+H$102+H$115+H$116-SUM($G138:G138),ROUND(H$137/12,2)))</f>
        <v>0</v>
      </c>
      <c r="I138" s="32">
        <f>+IF(I$1&gt;6,0,IF(AND(I14&gt;0,Tablas!$F$107="SEMESTRAL"),+I$101+I$102+I$115+I$116-SUM($G138:H138),ROUND(I$137/12,2)))</f>
        <v>0</v>
      </c>
      <c r="J138" s="32">
        <f>+IF(J$1&gt;6,0,IF(AND(J14&gt;0,Tablas!$F$107="SEMESTRAL"),+J$101+J$102+J$115+J$116-SUM($G138:I138),ROUND(J$137/12,2)))</f>
        <v>0</v>
      </c>
      <c r="K138" s="32">
        <f>+IF(K$1&gt;6,0,IF(AND(K14&gt;0,Tablas!$F$107="SEMESTRAL"),+K$101+K$102+K$115+K$116-SUM($G138:J138),ROUND(K$137/12,2)))</f>
        <v>0</v>
      </c>
      <c r="L138" s="32">
        <f>+IF(L$1&gt;6,0,IF(AND(L14&gt;0,Tablas!$F$107="SEMESTRAL"),+L$101+L$102+L$115+L$116-SUM($G138:K138),ROUND(L$137/12,2)))</f>
        <v>0</v>
      </c>
      <c r="M138" s="32">
        <f>+IF(M$1&gt;6,0,IF(AND(M14&gt;0,Tablas!$F$107="SEMESTRAL"),+M$101+M$102+M$115+M$116-SUM($G138:L138),ROUND(M$137/12,2)))</f>
        <v>0</v>
      </c>
      <c r="N138" s="32">
        <f>+IF(N$1&gt;6,0,IF(AND(N14&gt;0,Tablas!$F$107="SEMESTRAL"),+N$101+N$102+N$115+N$116-SUM($G138:M138),ROUND(N$137/12,2)))</f>
        <v>0</v>
      </c>
      <c r="O138" s="32">
        <f>+IF(O$1&gt;6,0,IF(AND(O14&gt;0,Tablas!$F$107="SEMESTRAL"),+O$101+O$102+O$115+O$116-SUM($G138:N138),ROUND(O$137/12,2)))</f>
        <v>0</v>
      </c>
      <c r="P138" s="32">
        <f>+IF(P$1&gt;6,0,IF(AND(P14&gt;0,Tablas!$F$107="SEMESTRAL"),+P$101+P$102+P$115+P$116-SUM($G138:O138),ROUND(P$137/12,2)))</f>
        <v>0</v>
      </c>
      <c r="Q138" s="32">
        <f>+IF(Q$1&gt;6,0,IF(AND(Q14&gt;0,Tablas!$F$107="SEMESTRAL"),+Q$101+Q$102+Q$115+Q$116-SUM($G138:P138),ROUND(Q$137/12,2)))</f>
        <v>0</v>
      </c>
      <c r="R138" s="32">
        <f>+IF(R$1&gt;6,0,IF(AND(R14&gt;0,Tablas!$F$107="SEMESTRAL"),+R$101+R$102+R$115+R$116-SUM($G138:Q138),ROUND(R$137/12,2)))</f>
        <v>0</v>
      </c>
      <c r="S138" s="32">
        <f>+IF(S$1&gt;6,0,IF(AND(S14&gt;0,Tablas!$F$107="SEMESTRAL"),+S$101+S$102+S$115+S$116-SUM($G138:R138),ROUND(S$137/12,2)))</f>
        <v>0</v>
      </c>
      <c r="T138" s="32">
        <f>+IF(T$1&gt;6,0,IF(AND(T14&gt;0,Tablas!$F$107="SEMESTRAL"),+T$101+T$102+T$115+T$116-SUM($G138:S138),ROUND(T$137/12,2)))</f>
        <v>0</v>
      </c>
      <c r="U138" s="32">
        <f>+IF(U$1&gt;6,0,IF(AND(U14&gt;0,Tablas!$F$107="SEMESTRAL"),+U$101+U$102+U$115+U$116-SUM($G138:T138),ROUND(U$137/12,2)))</f>
        <v>0</v>
      </c>
      <c r="V138" s="32">
        <f>+IF(V$1&gt;6,0,IF(AND(V14&gt;0,Tablas!$F$107="SEMESTRAL"),+V$101+V$102+V$115+V$116-SUM($G138:U138),ROUND(V$137/12,2)))</f>
        <v>0</v>
      </c>
      <c r="W138" s="32">
        <f>+IF(W$1&gt;6,0,IF(AND(W14&gt;0,Tablas!$F$107="SEMESTRAL"),+W$101+W$102+W$115+W$116-SUM($G138:V138),ROUND(W$137/12,2)))</f>
        <v>0</v>
      </c>
      <c r="X138" s="32">
        <f>+IF(X$1&gt;6,0,IF(AND(X14&gt;0,Tablas!$F$107="SEMESTRAL"),+X$101+X$102+X$115+X$116-SUM($G138:W138),ROUND(X$137/12,2)))</f>
        <v>0</v>
      </c>
      <c r="Y138" s="32">
        <f>+IF(Y$1&gt;6,0,IF(AND(Y14&gt;0,Tablas!$F$107="SEMESTRAL"),+Y$101+Y$102+Y$115+Y$116-SUM($G138:X138),ROUND(Y$137/12,2)))</f>
        <v>0</v>
      </c>
      <c r="Z138" s="32">
        <f>+IF(Z$1&gt;6,0,IF(AND(Z14&gt;0,Tablas!$F$107="SEMESTRAL"),+Z$101+Z$102+Z$115+Z$116-SUM($G138:Y138),ROUND(Z$137/12,2)))</f>
        <v>0</v>
      </c>
      <c r="AA138" s="32">
        <f>+IF(AA$1&gt;6,0,IF(AND(AA14&gt;0,Tablas!$F$107="SEMESTRAL"),+AA$101+AA$102+AA$115+AA$116-SUM($G138:Z138),ROUND(AA$137/12,2)))</f>
        <v>0</v>
      </c>
      <c r="AB138" s="32">
        <f>+IF(AB$1&gt;6,0,IF(AND(AB14&gt;0,Tablas!$F$107="SEMESTRAL"),+AB$101+AB$102+AB$115+AB$116-SUM($G138:AA138),ROUND(AB$137/12,2)))</f>
        <v>0</v>
      </c>
      <c r="AC138" s="32">
        <f>+IF(AC$1&gt;6,0,IF(AND(AC14&gt;0,Tablas!$F$107="SEMESTRAL"),+AC$101+AC$102+AC$115+AC$116-SUM($G138:AB138),ROUND(AC$137/12,2)))</f>
        <v>0</v>
      </c>
      <c r="AD138" s="32">
        <f>+IF(AD$1&gt;6,0,IF(AND(AD14&gt;0,Tablas!$F$107="SEMESTRAL"),+AD$101+AD$102+AD$115+AD$116-SUM($G138:AC138),ROUND(AD$137/12,2)))</f>
        <v>0</v>
      </c>
      <c r="AE138" s="32">
        <f>+IF(AE$1&gt;6,0,IF(AND(AE14&gt;0,Tablas!$F$107="SEMESTRAL"),+AE$101+AE$102+AE$115+AE$116-SUM($G138:AD138),ROUND(AE$137/12,2)))</f>
        <v>0</v>
      </c>
      <c r="AF138" s="207"/>
      <c r="AG138" s="193"/>
      <c r="AH138" s="141"/>
      <c r="AI138" s="141"/>
      <c r="AJ138" s="52"/>
      <c r="AK138" s="142"/>
      <c r="AL138" s="45"/>
      <c r="AM138" s="45"/>
      <c r="AN138" s="45"/>
      <c r="AO138" s="45"/>
      <c r="AP138" s="45"/>
      <c r="AQ138" s="45"/>
    </row>
    <row r="139" spans="1:43" x14ac:dyDescent="0.2">
      <c r="A139" s="241" t="s">
        <v>119</v>
      </c>
      <c r="B139" s="54"/>
      <c r="C139" s="94" t="s">
        <v>107</v>
      </c>
      <c r="D139" s="111" t="s">
        <v>295</v>
      </c>
      <c r="E139" s="68"/>
      <c r="F139" s="61" t="s">
        <v>20</v>
      </c>
      <c r="G139" s="32">
        <f>+IF(G1&gt;6,ROUND(G137/12,2),0)</f>
        <v>0</v>
      </c>
      <c r="H139" s="32">
        <f>+IF(H$1&lt;7,0,IF(AND(H15&gt;0,Tablas!$F$107="SEMESTRAL"),+H$101+H$102+H$115+H$116-SUM($G139:G139),ROUND(H$137/12,2)))</f>
        <v>0</v>
      </c>
      <c r="I139" s="32">
        <f>+IF(I$1&lt;7,0,IF(AND(I15&gt;0,Tablas!$F$107="SEMESTRAL"),+I$101+I$102+I$115+I$116-SUM($G139:H139),ROUND(I$137/12,2)))</f>
        <v>0</v>
      </c>
      <c r="J139" s="32">
        <f>+IF(J$1&lt;7,0,IF(AND(J15&gt;0,Tablas!$F$107="SEMESTRAL"),+J$101+J$102+J$115+J$116-SUM($G139:I139),ROUND(J$137/12,2)))</f>
        <v>0</v>
      </c>
      <c r="K139" s="32">
        <f>+IF(K$1&lt;7,0,IF(AND(K15&gt;0,Tablas!$F$107="SEMESTRAL"),+K$101+K$102+K$115+K$116-SUM($G139:J139),ROUND(K$137/12,2)))</f>
        <v>0</v>
      </c>
      <c r="L139" s="32">
        <f>+IF(L$1&lt;7,0,IF(AND(L15&gt;0,Tablas!$F$107="SEMESTRAL"),+L$101+L$102+L$115+L$116-SUM($G139:K139),ROUND(L$137/12,2)))</f>
        <v>0</v>
      </c>
      <c r="M139" s="32">
        <f>+IF(M$1&lt;7,0,IF(AND(M15&gt;0,Tablas!$F$107="SEMESTRAL"),+M$101+M$102+M$115+M$116-SUM($G139:L139),ROUND(M$137/12,2)))</f>
        <v>0</v>
      </c>
      <c r="N139" s="32">
        <f>+IF(N$1&lt;7,0,IF(AND(N15&gt;0,Tablas!$F$107="SEMESTRAL"),+N$101+N$102+N$115+N$116-SUM($G139:M139),ROUND(N$137/12,2)))</f>
        <v>0</v>
      </c>
      <c r="O139" s="32">
        <f>+IF(O$1&lt;7,0,IF(AND(O15&gt;0,Tablas!$F$107="SEMESTRAL"),+O$101+O$102+O$115+O$116-SUM($G139:N139),ROUND(O$137/12,2)))</f>
        <v>0</v>
      </c>
      <c r="P139" s="32">
        <f>+IF(P$1&lt;7,0,IF(AND(P15&gt;0,Tablas!$F$107="SEMESTRAL"),+P$101+P$102+P$115+P$116-SUM($G139:O139),ROUND(P$137/12,2)))</f>
        <v>0</v>
      </c>
      <c r="Q139" s="32">
        <f>+IF(Q$1&lt;7,0,IF(AND(Q15&gt;0,Tablas!$F$107="SEMESTRAL"),+Q$101+Q$102+Q$115+Q$116-SUM($G139:P139),ROUND(Q$137/12,2)))</f>
        <v>0</v>
      </c>
      <c r="R139" s="32">
        <f>+IF(R$1&lt;7,0,IF(AND(R15&gt;0,Tablas!$F$107="SEMESTRAL"),+R$101+R$102+R$115+R$116-SUM($G139:Q139),ROUND(R$137/12,2)))</f>
        <v>0</v>
      </c>
      <c r="S139" s="32">
        <f>+IF(S$1&lt;7,0,IF(AND(S15&gt;0,Tablas!$F$107="SEMESTRAL"),+S$101+S$102+S$115+S$116-SUM($G139:R139),ROUND(S$137/12,2)))</f>
        <v>0</v>
      </c>
      <c r="T139" s="32">
        <f>+IF(T$1&lt;7,0,IF(AND(T15&gt;0,Tablas!$F$107="SEMESTRAL"),+T$101+T$102+T$115+T$116-SUM($G139:S139),ROUND(T$137/12,2)))</f>
        <v>0</v>
      </c>
      <c r="U139" s="32">
        <f>+IF(U$1&lt;7,0,IF(AND(U15&gt;0,Tablas!$F$107="SEMESTRAL"),+U$101+U$102+U$115+U$116-SUM($G139:T139),ROUND(U$137/12,2)))</f>
        <v>0</v>
      </c>
      <c r="V139" s="32">
        <f>+IF(V$1&lt;7,0,IF(AND(V15&gt;0,Tablas!$F$107="SEMESTRAL"),+V$101+V$102+V$115+V$116-SUM($G139:U139),ROUND(V$137/12,2)))</f>
        <v>0</v>
      </c>
      <c r="W139" s="32">
        <f>+IF(W$1&lt;7,0,IF(AND(W15&gt;0,Tablas!$F$107="SEMESTRAL"),+W$101+W$102+W$115+W$116-SUM($G139:V139),ROUND(W$137/12,2)))</f>
        <v>0</v>
      </c>
      <c r="X139" s="32">
        <f>+IF(X$1&lt;7,0,IF(AND(X15&gt;0,Tablas!$F$107="SEMESTRAL"),+X$101+X$102+X$115+X$116-SUM($G139:W139),ROUND(X$137/12,2)))</f>
        <v>0</v>
      </c>
      <c r="Y139" s="32">
        <f>+IF(Y$1&lt;7,0,IF(AND(Y15&gt;0,Tablas!$F$107="SEMESTRAL"),+Y$101+Y$102+Y$115+Y$116-SUM($G139:X139),ROUND(Y$137/12,2)))</f>
        <v>0</v>
      </c>
      <c r="Z139" s="32">
        <f>+IF(Z$1&lt;7,0,IF(AND(Z15&gt;0,Tablas!$F$107="SEMESTRAL"),+Z$101+Z$102+Z$115+Z$116-SUM($G139:Y139),ROUND(Z$137/12,2)))</f>
        <v>0</v>
      </c>
      <c r="AA139" s="32">
        <f>+IF(AA$1&lt;7,0,IF(AND(AA15&gt;0,Tablas!$F$107="SEMESTRAL"),+AA$101+AA$102+AA$115+AA$116-SUM($G139:Z139),ROUND(AA$137/12,2)))</f>
        <v>0</v>
      </c>
      <c r="AB139" s="32">
        <f>+IF(AB$1&lt;7,0,IF(AND(AB15&gt;0,Tablas!$F$107="SEMESTRAL"),+AB$101+AB$102+AB$115+AB$116-SUM($G139:AA139),ROUND(AB$137/12,2)))</f>
        <v>0</v>
      </c>
      <c r="AC139" s="32">
        <f>+IF(AC$1&lt;7,0,IF(AND(AC15&gt;0,Tablas!$F$107="SEMESTRAL"),+AC$101+AC$102+AC$115+AC$116-SUM($G139:AB139),ROUND(AC$137/12,2)))</f>
        <v>0</v>
      </c>
      <c r="AD139" s="32">
        <f>+IF(AD$1&lt;7,0,IF(AND(AD15&gt;0,Tablas!$F$107="SEMESTRAL"),+AD$101+AD$102+AD$115+AD$116-SUM($G139:AC139),ROUND(AD$137/12,2)))</f>
        <v>0</v>
      </c>
      <c r="AE139" s="32">
        <f>+IF(AE$1&lt;7,0,IF(AND(AE15&gt;0,Tablas!$F$107="SEMESTRAL"),+AE$101+AE$102+AE$115+AE$116-SUM($G139:AD139),ROUND(AE$137/12,2)))</f>
        <v>0</v>
      </c>
      <c r="AF139" s="207"/>
      <c r="AG139" s="193"/>
      <c r="AH139" s="141"/>
      <c r="AI139" s="141"/>
      <c r="AJ139" s="52"/>
      <c r="AK139" s="142"/>
      <c r="AL139" s="45"/>
      <c r="AM139" s="45"/>
      <c r="AN139" s="45"/>
      <c r="AO139" s="45"/>
      <c r="AP139" s="45"/>
      <c r="AQ139" s="45"/>
    </row>
    <row r="140" spans="1:43" x14ac:dyDescent="0.2">
      <c r="A140" s="241" t="s">
        <v>119</v>
      </c>
      <c r="B140" s="54"/>
      <c r="C140" s="94"/>
      <c r="D140" s="111" t="s">
        <v>275</v>
      </c>
      <c r="E140" s="68"/>
      <c r="F140" s="61" t="s">
        <v>20</v>
      </c>
      <c r="G140" s="32">
        <f>+SUM(G137:G139)</f>
        <v>0</v>
      </c>
      <c r="H140" s="32">
        <f t="shared" ref="H140:AE140" si="46">+SUM(H137:H139)</f>
        <v>0</v>
      </c>
      <c r="I140" s="32">
        <f t="shared" si="46"/>
        <v>0</v>
      </c>
      <c r="J140" s="32">
        <f t="shared" si="46"/>
        <v>0</v>
      </c>
      <c r="K140" s="32">
        <f t="shared" si="46"/>
        <v>0</v>
      </c>
      <c r="L140" s="32">
        <f t="shared" si="46"/>
        <v>0</v>
      </c>
      <c r="M140" s="32">
        <f t="shared" si="46"/>
        <v>0</v>
      </c>
      <c r="N140" s="32">
        <f t="shared" si="46"/>
        <v>0</v>
      </c>
      <c r="O140" s="32">
        <f t="shared" si="46"/>
        <v>0</v>
      </c>
      <c r="P140" s="32">
        <f t="shared" si="46"/>
        <v>0</v>
      </c>
      <c r="Q140" s="32">
        <f t="shared" si="46"/>
        <v>0</v>
      </c>
      <c r="R140" s="32">
        <f t="shared" si="46"/>
        <v>0</v>
      </c>
      <c r="S140" s="32">
        <f t="shared" si="46"/>
        <v>0</v>
      </c>
      <c r="T140" s="32">
        <f t="shared" si="46"/>
        <v>0</v>
      </c>
      <c r="U140" s="32">
        <f t="shared" si="46"/>
        <v>0</v>
      </c>
      <c r="V140" s="32">
        <f t="shared" si="46"/>
        <v>0</v>
      </c>
      <c r="W140" s="32">
        <f t="shared" si="46"/>
        <v>0</v>
      </c>
      <c r="X140" s="32">
        <f t="shared" si="46"/>
        <v>0</v>
      </c>
      <c r="Y140" s="32">
        <f t="shared" si="46"/>
        <v>0</v>
      </c>
      <c r="Z140" s="32">
        <f t="shared" si="46"/>
        <v>0</v>
      </c>
      <c r="AA140" s="32">
        <f t="shared" si="46"/>
        <v>0</v>
      </c>
      <c r="AB140" s="32">
        <f t="shared" si="46"/>
        <v>0</v>
      </c>
      <c r="AC140" s="32">
        <f t="shared" si="46"/>
        <v>0</v>
      </c>
      <c r="AD140" s="32">
        <f t="shared" si="46"/>
        <v>0</v>
      </c>
      <c r="AE140" s="32">
        <f t="shared" si="46"/>
        <v>0</v>
      </c>
      <c r="AF140" s="207"/>
      <c r="AG140" s="193"/>
      <c r="AH140" s="141"/>
      <c r="AI140" s="141"/>
      <c r="AJ140" s="52"/>
      <c r="AK140" s="142"/>
      <c r="AL140" s="45"/>
      <c r="AM140" s="45"/>
      <c r="AN140" s="45"/>
      <c r="AO140" s="45"/>
      <c r="AP140" s="45"/>
      <c r="AQ140" s="45"/>
    </row>
    <row r="141" spans="1:43" x14ac:dyDescent="0.2">
      <c r="A141" s="241" t="s">
        <v>120</v>
      </c>
      <c r="B141" s="54"/>
      <c r="C141" s="94"/>
      <c r="D141" s="111" t="s">
        <v>253</v>
      </c>
      <c r="E141" s="68"/>
      <c r="F141" s="61" t="s">
        <v>20</v>
      </c>
      <c r="G141" s="32">
        <f>+SUMIF($D$95:$D$121,"H",G95:G121)</f>
        <v>0</v>
      </c>
      <c r="H141" s="32">
        <f t="shared" ref="H141:AE141" si="47">+SUMIF($D$95:$D$121,"H",H95:H121)</f>
        <v>0</v>
      </c>
      <c r="I141" s="32">
        <f t="shared" si="47"/>
        <v>0</v>
      </c>
      <c r="J141" s="32">
        <f t="shared" si="47"/>
        <v>0</v>
      </c>
      <c r="K141" s="32">
        <f t="shared" si="47"/>
        <v>0</v>
      </c>
      <c r="L141" s="32">
        <f t="shared" si="47"/>
        <v>0</v>
      </c>
      <c r="M141" s="32">
        <f t="shared" si="47"/>
        <v>0</v>
      </c>
      <c r="N141" s="32">
        <f t="shared" si="47"/>
        <v>0</v>
      </c>
      <c r="O141" s="32">
        <f t="shared" si="47"/>
        <v>0</v>
      </c>
      <c r="P141" s="32">
        <f t="shared" si="47"/>
        <v>0</v>
      </c>
      <c r="Q141" s="32">
        <f t="shared" si="47"/>
        <v>0</v>
      </c>
      <c r="R141" s="32">
        <f t="shared" si="47"/>
        <v>0</v>
      </c>
      <c r="S141" s="32">
        <f t="shared" si="47"/>
        <v>0</v>
      </c>
      <c r="T141" s="32">
        <f t="shared" si="47"/>
        <v>0</v>
      </c>
      <c r="U141" s="32">
        <f t="shared" si="47"/>
        <v>0</v>
      </c>
      <c r="V141" s="32">
        <f t="shared" si="47"/>
        <v>0</v>
      </c>
      <c r="W141" s="32">
        <f t="shared" si="47"/>
        <v>0</v>
      </c>
      <c r="X141" s="32">
        <f t="shared" si="47"/>
        <v>0</v>
      </c>
      <c r="Y141" s="32">
        <f t="shared" si="47"/>
        <v>0</v>
      </c>
      <c r="Z141" s="32">
        <f t="shared" si="47"/>
        <v>0</v>
      </c>
      <c r="AA141" s="32">
        <f t="shared" si="47"/>
        <v>0</v>
      </c>
      <c r="AB141" s="32">
        <f t="shared" si="47"/>
        <v>0</v>
      </c>
      <c r="AC141" s="32">
        <f t="shared" si="47"/>
        <v>0</v>
      </c>
      <c r="AD141" s="32">
        <f t="shared" si="47"/>
        <v>0</v>
      </c>
      <c r="AE141" s="32">
        <f t="shared" si="47"/>
        <v>0</v>
      </c>
      <c r="AF141" s="196">
        <f>+SUM(G141:AE141)</f>
        <v>0</v>
      </c>
      <c r="AG141" s="193"/>
      <c r="AH141" s="141"/>
      <c r="AI141" s="52"/>
      <c r="AJ141" s="52"/>
      <c r="AK141" s="142"/>
      <c r="AL141" s="45"/>
      <c r="AM141" s="45"/>
      <c r="AN141" s="45"/>
      <c r="AO141" s="45"/>
      <c r="AP141" s="45"/>
      <c r="AQ141" s="45"/>
    </row>
    <row r="142" spans="1:43" x14ac:dyDescent="0.2">
      <c r="A142" s="241" t="s">
        <v>120</v>
      </c>
      <c r="B142" s="54"/>
      <c r="C142" s="94"/>
      <c r="D142" s="111" t="s">
        <v>282</v>
      </c>
      <c r="E142" s="68"/>
      <c r="F142" s="61" t="s">
        <v>20</v>
      </c>
      <c r="G142" s="32">
        <f>+IF(G1&gt;0,SUM($G$140:G$140),0)</f>
        <v>0</v>
      </c>
      <c r="H142" s="32">
        <f>+IF(H1&gt;0,SUM($G$140:H$140),0)</f>
        <v>0</v>
      </c>
      <c r="I142" s="32">
        <f>+IF(I1&gt;0,SUM($G$140:I$140),0)</f>
        <v>0</v>
      </c>
      <c r="J142" s="32">
        <f>+IF(J1&gt;0,SUM($G$140:J$140),0)</f>
        <v>0</v>
      </c>
      <c r="K142" s="32">
        <f>+IF(K1&gt;0,SUM($G$140:K$140),0)</f>
        <v>0</v>
      </c>
      <c r="L142" s="32">
        <f>+IF(L1&gt;0,SUM($G$140:L$140),0)</f>
        <v>0</v>
      </c>
      <c r="M142" s="32">
        <f>+IF(M1&gt;0,SUM($G$140:M$140),0)</f>
        <v>0</v>
      </c>
      <c r="N142" s="32">
        <f>+IF(N1&gt;0,SUM($G$140:N$140),0)</f>
        <v>0</v>
      </c>
      <c r="O142" s="32">
        <f>+IF(O1&gt;0,SUM($G$140:O$140),0)</f>
        <v>0</v>
      </c>
      <c r="P142" s="32">
        <f>+IF(P1&gt;0,SUM($G$140:P$140),0)</f>
        <v>0</v>
      </c>
      <c r="Q142" s="32">
        <f>+IF(Q1&gt;0,SUM($G$140:Q$140),0)</f>
        <v>0</v>
      </c>
      <c r="R142" s="32">
        <f>+IF(R1&gt;0,SUM($G$140:R$140),0)</f>
        <v>0</v>
      </c>
      <c r="S142" s="32">
        <f>+IF(S1&gt;0,SUM($G$140:S$140),0)</f>
        <v>0</v>
      </c>
      <c r="T142" s="32">
        <f>+IF(T1&gt;0,SUM($G$140:T$140),0)</f>
        <v>0</v>
      </c>
      <c r="U142" s="32">
        <f>+IF(U1&gt;0,SUM($G$140:U$140),0)</f>
        <v>0</v>
      </c>
      <c r="V142" s="32">
        <f>+IF(V1&gt;0,SUM($G$140:V$140),0)</f>
        <v>0</v>
      </c>
      <c r="W142" s="32">
        <f>+IF(W1&gt;0,SUM($G$140:W$140),0)</f>
        <v>0</v>
      </c>
      <c r="X142" s="32">
        <f>+IF(X1&gt;0,SUM($G$140:X$140),0)</f>
        <v>0</v>
      </c>
      <c r="Y142" s="32">
        <f>+IF(Y1&gt;0,SUM($G$140:Y$140),0)</f>
        <v>0</v>
      </c>
      <c r="Z142" s="32">
        <f>+IF(Z1&gt;0,SUM($G$140:Z$140),0)</f>
        <v>0</v>
      </c>
      <c r="AA142" s="32">
        <f>+IF(AA1&gt;0,SUM($G$140:AA$140),0)</f>
        <v>0</v>
      </c>
      <c r="AB142" s="32">
        <f>+IF(AB1&gt;0,SUM($G$140:AB$140),0)</f>
        <v>0</v>
      </c>
      <c r="AC142" s="32">
        <f>+IF(AC1&gt;0,SUM($G$140:AC$140),0)</f>
        <v>0</v>
      </c>
      <c r="AD142" s="32">
        <f>+IF(AD1&gt;0,SUM($G$140:AD$140),0)</f>
        <v>0</v>
      </c>
      <c r="AE142" s="32">
        <f>+IF(AE1&gt;0,SUM($G$140:AE$140),0)</f>
        <v>0</v>
      </c>
      <c r="AF142" s="204">
        <f>+AF74</f>
        <v>0</v>
      </c>
      <c r="AG142" s="193"/>
      <c r="AH142" s="141"/>
      <c r="AI142" s="52"/>
      <c r="AJ142" s="52"/>
      <c r="AK142" s="142"/>
      <c r="AL142" s="45"/>
      <c r="AM142" s="45"/>
      <c r="AN142" s="45"/>
      <c r="AO142" s="45"/>
      <c r="AP142" s="45"/>
      <c r="AQ142" s="45"/>
    </row>
    <row r="143" spans="1:43" x14ac:dyDescent="0.2">
      <c r="A143" s="241" t="s">
        <v>120</v>
      </c>
      <c r="B143" s="54"/>
      <c r="C143" s="94"/>
      <c r="D143" s="111" t="s">
        <v>276</v>
      </c>
      <c r="E143" s="68"/>
      <c r="F143" s="61" t="s">
        <v>20</v>
      </c>
      <c r="G143" s="32">
        <f>+IF(G1&gt;0,SUM($G$141:G$141),0)</f>
        <v>0</v>
      </c>
      <c r="H143" s="32">
        <f>+IF(H1&gt;0,SUM($G$141:H$141),0)</f>
        <v>0</v>
      </c>
      <c r="I143" s="32">
        <f>+IF(I1&gt;0,SUM($G$141:I$141),0)</f>
        <v>0</v>
      </c>
      <c r="J143" s="32">
        <f>+IF(J1&gt;0,SUM($G$141:J$141),0)</f>
        <v>0</v>
      </c>
      <c r="K143" s="32">
        <f>+IF(K1&gt;0,SUM($G$141:K$141),0)</f>
        <v>0</v>
      </c>
      <c r="L143" s="32">
        <f>+IF(L1&gt;0,SUM($G$141:L$141),0)</f>
        <v>0</v>
      </c>
      <c r="M143" s="32">
        <f>+IF(M1&gt;0,SUM($G$141:M$141),0)</f>
        <v>0</v>
      </c>
      <c r="N143" s="32">
        <f>+IF(N1&gt;0,SUM($G$141:N$141),0)</f>
        <v>0</v>
      </c>
      <c r="O143" s="32">
        <f>+IF(O1&gt;0,SUM($G$141:O$141),0)</f>
        <v>0</v>
      </c>
      <c r="P143" s="32">
        <f>+IF(P1&gt;0,SUM($G$141:P$141),0)</f>
        <v>0</v>
      </c>
      <c r="Q143" s="32">
        <f>+IF(Q1&gt;0,SUM($G$141:Q$141),0)</f>
        <v>0</v>
      </c>
      <c r="R143" s="32">
        <f>+IF(R1&gt;0,SUM($G$141:R$141),0)</f>
        <v>0</v>
      </c>
      <c r="S143" s="32">
        <f>+IF(S1&gt;0,SUM($G$141:S$141),0)</f>
        <v>0</v>
      </c>
      <c r="T143" s="32">
        <f>+IF(T1&gt;0,SUM($G$141:T$141),0)</f>
        <v>0</v>
      </c>
      <c r="U143" s="32">
        <f>+IF(U1&gt;0,SUM($G$141:U$141),0)</f>
        <v>0</v>
      </c>
      <c r="V143" s="32">
        <f>+IF(V1&gt;0,SUM($G$141:V$141),0)</f>
        <v>0</v>
      </c>
      <c r="W143" s="32">
        <f>+IF(W1&gt;0,SUM($G$141:W$141),0)</f>
        <v>0</v>
      </c>
      <c r="X143" s="32">
        <f>+IF(X1&gt;0,SUM($G$141:X$141),0)</f>
        <v>0</v>
      </c>
      <c r="Y143" s="32">
        <f>+IF(Y1&gt;0,SUM($G$141:Y$141),0)</f>
        <v>0</v>
      </c>
      <c r="Z143" s="32">
        <f>+IF(Z1&gt;0,SUM($G$141:Z$141),0)</f>
        <v>0</v>
      </c>
      <c r="AA143" s="32">
        <f>+IF(AA1&gt;0,SUM($G$141:AA$141),0)</f>
        <v>0</v>
      </c>
      <c r="AB143" s="32">
        <f>+IF(AB1&gt;0,SUM($G$141:AB$141),0)</f>
        <v>0</v>
      </c>
      <c r="AC143" s="32">
        <f>+IF(AC1&gt;0,SUM($G$141:AC$141),0)</f>
        <v>0</v>
      </c>
      <c r="AD143" s="32">
        <f>+IF(AD1&gt;0,SUM($G$141:AD$141),0)</f>
        <v>0</v>
      </c>
      <c r="AE143" s="32">
        <f>+IF(AE1&gt;0,SUM($G$141:AE$141),0)</f>
        <v>0</v>
      </c>
      <c r="AF143" s="203"/>
      <c r="AG143" s="193"/>
      <c r="AH143" s="141"/>
      <c r="AI143" s="52"/>
      <c r="AJ143" s="52"/>
      <c r="AK143" s="142"/>
      <c r="AL143" s="45"/>
      <c r="AM143" s="45"/>
      <c r="AN143" s="45"/>
      <c r="AO143" s="45"/>
      <c r="AP143" s="45"/>
      <c r="AQ143" s="45"/>
    </row>
    <row r="144" spans="1:43" x14ac:dyDescent="0.2">
      <c r="A144" s="240" t="s">
        <v>120</v>
      </c>
      <c r="B144" s="269" t="s">
        <v>244</v>
      </c>
      <c r="C144" s="269"/>
      <c r="D144" s="269"/>
      <c r="E144" s="269"/>
      <c r="F144" s="269"/>
      <c r="G144" s="234">
        <f>+G142-G147-G148-G152-G153-G154-G155-G156-G157-G158-G159</f>
        <v>0</v>
      </c>
      <c r="H144" s="235">
        <f t="shared" ref="H144:AE144" si="48">+H142-H147-H148-H152-H153-H154-H155-H156-H157-H158-H159</f>
        <v>0</v>
      </c>
      <c r="I144" s="235">
        <f t="shared" si="48"/>
        <v>0</v>
      </c>
      <c r="J144" s="235">
        <f t="shared" si="48"/>
        <v>0</v>
      </c>
      <c r="K144" s="235">
        <f t="shared" si="48"/>
        <v>0</v>
      </c>
      <c r="L144" s="235">
        <f t="shared" si="48"/>
        <v>0</v>
      </c>
      <c r="M144" s="235">
        <f t="shared" si="48"/>
        <v>0</v>
      </c>
      <c r="N144" s="235">
        <f t="shared" si="48"/>
        <v>0</v>
      </c>
      <c r="O144" s="235">
        <f t="shared" si="48"/>
        <v>0</v>
      </c>
      <c r="P144" s="235">
        <f t="shared" si="48"/>
        <v>0</v>
      </c>
      <c r="Q144" s="235">
        <f t="shared" si="48"/>
        <v>0</v>
      </c>
      <c r="R144" s="235">
        <f t="shared" si="48"/>
        <v>0</v>
      </c>
      <c r="S144" s="235">
        <f t="shared" si="48"/>
        <v>0</v>
      </c>
      <c r="T144" s="235">
        <f t="shared" si="48"/>
        <v>0</v>
      </c>
      <c r="U144" s="235">
        <f t="shared" si="48"/>
        <v>0</v>
      </c>
      <c r="V144" s="235">
        <f t="shared" si="48"/>
        <v>0</v>
      </c>
      <c r="W144" s="235">
        <f t="shared" si="48"/>
        <v>0</v>
      </c>
      <c r="X144" s="235">
        <f t="shared" si="48"/>
        <v>0</v>
      </c>
      <c r="Y144" s="235">
        <f t="shared" si="48"/>
        <v>0</v>
      </c>
      <c r="Z144" s="235">
        <f t="shared" si="48"/>
        <v>0</v>
      </c>
      <c r="AA144" s="235">
        <f t="shared" si="48"/>
        <v>0</v>
      </c>
      <c r="AB144" s="235">
        <f t="shared" si="48"/>
        <v>0</v>
      </c>
      <c r="AC144" s="235">
        <f t="shared" si="48"/>
        <v>0</v>
      </c>
      <c r="AD144" s="235">
        <f t="shared" si="48"/>
        <v>0</v>
      </c>
      <c r="AE144" s="235">
        <f t="shared" si="48"/>
        <v>0</v>
      </c>
      <c r="AF144" s="247">
        <f>+AF142-AF145-AF146-AF147-AF148-AF152-AF153-AF154-AF155-AF156-AF157-AF158-AF159</f>
        <v>0</v>
      </c>
      <c r="AG144" s="193"/>
      <c r="AH144" s="52"/>
      <c r="AI144" s="52"/>
      <c r="AJ144" s="52"/>
      <c r="AK144" s="45"/>
      <c r="AL144" s="45"/>
      <c r="AM144" s="45"/>
      <c r="AN144" s="45"/>
      <c r="AO144" s="45"/>
      <c r="AP144" s="45"/>
      <c r="AQ144" s="45"/>
    </row>
    <row r="145" spans="1:43" x14ac:dyDescent="0.2">
      <c r="A145" s="240" t="s">
        <v>120</v>
      </c>
      <c r="B145" s="94" t="s">
        <v>28</v>
      </c>
      <c r="C145" s="94" t="s">
        <v>232</v>
      </c>
      <c r="D145" s="94" t="s">
        <v>272</v>
      </c>
      <c r="E145" s="99"/>
      <c r="F145" s="93" t="s">
        <v>25</v>
      </c>
      <c r="G145" s="145"/>
      <c r="H145" s="146"/>
      <c r="I145" s="146"/>
      <c r="J145" s="146"/>
      <c r="K145" s="146"/>
      <c r="L145" s="146"/>
      <c r="M145" s="146"/>
      <c r="N145" s="146"/>
      <c r="O145" s="146"/>
      <c r="P145" s="146"/>
      <c r="Q145" s="146"/>
      <c r="R145" s="146"/>
      <c r="S145" s="146"/>
      <c r="T145" s="146"/>
      <c r="U145" s="146"/>
      <c r="V145" s="146"/>
      <c r="W145" s="146"/>
      <c r="X145" s="146"/>
      <c r="Y145" s="146"/>
      <c r="Z145" s="146"/>
      <c r="AA145" s="146"/>
      <c r="AB145" s="146"/>
      <c r="AC145" s="146"/>
      <c r="AD145" s="146"/>
      <c r="AE145" s="146"/>
      <c r="AF145" s="196">
        <f>+IF(SUM(AF76:AF78)&gt;0,MIN(SUM(AF76:AF78),Tablas!Y35),0)</f>
        <v>0</v>
      </c>
      <c r="AG145" s="193"/>
      <c r="AH145" s="143"/>
      <c r="AI145" s="52"/>
      <c r="AJ145" s="52"/>
      <c r="AK145" s="142"/>
      <c r="AL145" s="45"/>
      <c r="AM145" s="45"/>
      <c r="AN145" s="45"/>
      <c r="AO145" s="45"/>
      <c r="AP145" s="45"/>
      <c r="AQ145" s="45"/>
    </row>
    <row r="146" spans="1:43" x14ac:dyDescent="0.2">
      <c r="A146" s="240" t="s">
        <v>120</v>
      </c>
      <c r="B146" s="94" t="s">
        <v>28</v>
      </c>
      <c r="C146" s="94" t="s">
        <v>232</v>
      </c>
      <c r="D146" s="94" t="s">
        <v>172</v>
      </c>
      <c r="E146" s="100"/>
      <c r="F146" s="93" t="s">
        <v>25</v>
      </c>
      <c r="G146" s="145"/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6"/>
      <c r="Z146" s="146"/>
      <c r="AA146" s="146"/>
      <c r="AB146" s="146"/>
      <c r="AC146" s="146"/>
      <c r="AD146" s="146"/>
      <c r="AE146" s="146"/>
      <c r="AF146" s="196">
        <f>+IF(AF79&lt;&gt;"",MIN(AF79,Tablas!AB35),0)</f>
        <v>0</v>
      </c>
      <c r="AG146" s="193"/>
      <c r="AH146" s="52"/>
      <c r="AI146" s="26"/>
      <c r="AJ146" s="141"/>
      <c r="AK146" s="142"/>
      <c r="AL146" s="45"/>
      <c r="AM146" s="45"/>
      <c r="AN146" s="45"/>
      <c r="AO146" s="45"/>
      <c r="AP146" s="45"/>
      <c r="AQ146" s="45"/>
    </row>
    <row r="147" spans="1:43" x14ac:dyDescent="0.2">
      <c r="A147" s="240" t="s">
        <v>120</v>
      </c>
      <c r="B147" s="54"/>
      <c r="C147" s="54"/>
      <c r="D147" s="94" t="s">
        <v>173</v>
      </c>
      <c r="E147" s="99"/>
      <c r="F147" s="93" t="s">
        <v>25</v>
      </c>
      <c r="G147" s="31">
        <f>+IF(G80&lt;&gt;"",MIN(G80,VLOOKUP(G1,Tablas!$X$22:$AA$35,2,FALSE)),0)</f>
        <v>0</v>
      </c>
      <c r="H147" s="31">
        <f>+IF(H80&lt;&gt;"",MIN(H80,VLOOKUP(H1,Tablas!$X$22:$AA$35,3,FALSE)),0)</f>
        <v>0</v>
      </c>
      <c r="I147" s="31">
        <f>+IF(I80&lt;&gt;"",MIN(I80,VLOOKUP(I1,Tablas!$X$22:$AA$35,3,FALSE)),0)</f>
        <v>0</v>
      </c>
      <c r="J147" s="31">
        <f>+IF(J80&lt;&gt;"",MIN(J80,VLOOKUP(J1,Tablas!$X$22:$AA$35,3,FALSE)),0)</f>
        <v>0</v>
      </c>
      <c r="K147" s="31">
        <f>+IF(K80&lt;&gt;"",MIN(K80,VLOOKUP(K1,Tablas!$X$22:$AA$35,3,FALSE)),0)</f>
        <v>0</v>
      </c>
      <c r="L147" s="31">
        <f>+IF(L80&lt;&gt;"",MIN(L80,VLOOKUP(L1,Tablas!$X$22:$AA$35,3,FALSE)),0)</f>
        <v>0</v>
      </c>
      <c r="M147" s="31">
        <f>+IF(M80&lt;&gt;"",MIN(M80,VLOOKUP(M1,Tablas!$X$22:$AA$35,3,FALSE)),0)</f>
        <v>0</v>
      </c>
      <c r="N147" s="31">
        <f>+IF(N80&lt;&gt;"",MIN(N80,VLOOKUP(N1,Tablas!$X$22:$AA$35,3,FALSE)),0)</f>
        <v>0</v>
      </c>
      <c r="O147" s="31">
        <f>+IF(O80&lt;&gt;"",MIN(O80,VLOOKUP(O1,Tablas!$X$22:$AA$35,3,FALSE)),0)</f>
        <v>0</v>
      </c>
      <c r="P147" s="31">
        <f>+IF(P80&lt;&gt;"",MIN(P80,VLOOKUP(P1,Tablas!$X$22:$AA$35,3,FALSE)),0)</f>
        <v>0</v>
      </c>
      <c r="Q147" s="31">
        <f>+IF(Q80&lt;&gt;"",MIN(Q80,VLOOKUP(Q1,Tablas!$X$22:$AA$35,3,FALSE)),0)</f>
        <v>0</v>
      </c>
      <c r="R147" s="31">
        <f>+IF(R80&lt;&gt;"",MIN(R80,VLOOKUP(R1,Tablas!$X$22:$AA$35,3,FALSE)),0)</f>
        <v>0</v>
      </c>
      <c r="S147" s="31">
        <f>+IF(S80&lt;&gt;"",MIN(S80,VLOOKUP(S1,Tablas!$X$22:$AA$35,3,FALSE)),0)</f>
        <v>0</v>
      </c>
      <c r="T147" s="31">
        <f>+IF(T80&lt;&gt;"",MIN(T80,VLOOKUP(T1,Tablas!$X$22:$AA$35,3,FALSE)),0)</f>
        <v>0</v>
      </c>
      <c r="U147" s="31">
        <f>+IF(U80&lt;&gt;"",MIN(U80,VLOOKUP(U1,Tablas!$X$22:$AA$35,3,FALSE)),0)</f>
        <v>0</v>
      </c>
      <c r="V147" s="31">
        <f>+IF(V80&lt;&gt;"",MIN(V80,VLOOKUP(V1,Tablas!$X$22:$AA$35,3,FALSE)),0)</f>
        <v>0</v>
      </c>
      <c r="W147" s="31">
        <f>+IF(W80&lt;&gt;"",MIN(W80,VLOOKUP(W1,Tablas!$X$22:$AA$35,3,FALSE)),0)</f>
        <v>0</v>
      </c>
      <c r="X147" s="31">
        <f>+IF(X80&lt;&gt;"",MIN(X80,VLOOKUP(X1,Tablas!$X$22:$AA$35,3,FALSE)),0)</f>
        <v>0</v>
      </c>
      <c r="Y147" s="31">
        <f>+IF(Y80&lt;&gt;"",MIN(Y80,VLOOKUP(Y1,Tablas!$X$22:$AA$35,3,FALSE)),0)</f>
        <v>0</v>
      </c>
      <c r="Z147" s="31">
        <f>+IF(Z80&lt;&gt;"",MIN(Z80,VLOOKUP(Z1,Tablas!$X$22:$AA$35,3,FALSE)),0)</f>
        <v>0</v>
      </c>
      <c r="AA147" s="31">
        <f>+IF(AA80&lt;&gt;"",MIN(AA80,VLOOKUP(AA1,Tablas!$X$22:$AA$35,3,FALSE)),0)</f>
        <v>0</v>
      </c>
      <c r="AB147" s="31">
        <f>+IF(AB80&lt;&gt;"",MIN(AB80,VLOOKUP(AB1,Tablas!$X$22:$AA$35,3,FALSE)),0)</f>
        <v>0</v>
      </c>
      <c r="AC147" s="31">
        <f>+IF(AC80&lt;&gt;"",MIN(AC80,VLOOKUP(AC1,Tablas!$X$22:$AA$35,3,FALSE)),0)</f>
        <v>0</v>
      </c>
      <c r="AD147" s="31">
        <f>+IF(AD80&lt;&gt;"",MIN(AD80,VLOOKUP(AD1,Tablas!$X$22:$AA$35,3,FALSE)),0)</f>
        <v>0</v>
      </c>
      <c r="AE147" s="126">
        <f>+IF(AE80&lt;&gt;"",MIN(AE80,VLOOKUP(AE1,Tablas!$X$22:$AA$35,3,FALSE)),0)</f>
        <v>0</v>
      </c>
      <c r="AF147" s="196">
        <f>+IF(AF80&lt;&gt;"",MIN(AF80,Tablas!$Z$35),0)</f>
        <v>0</v>
      </c>
      <c r="AG147" s="193"/>
      <c r="AH147" s="141"/>
      <c r="AI147" s="228"/>
      <c r="AJ147" s="141"/>
      <c r="AK147" s="142"/>
      <c r="AL147" s="45"/>
      <c r="AM147" s="45"/>
      <c r="AN147" s="45"/>
      <c r="AO147" s="45"/>
      <c r="AP147" s="45"/>
      <c r="AQ147" s="45"/>
    </row>
    <row r="148" spans="1:43" x14ac:dyDescent="0.2">
      <c r="A148" s="240" t="s">
        <v>120</v>
      </c>
      <c r="B148" s="54"/>
      <c r="C148" s="54"/>
      <c r="D148" s="94" t="s">
        <v>174</v>
      </c>
      <c r="E148" s="99"/>
      <c r="F148" s="93" t="s">
        <v>25</v>
      </c>
      <c r="G148" s="31">
        <f t="shared" ref="G148:AE148" si="49">+G80</f>
        <v>0</v>
      </c>
      <c r="H148" s="31">
        <f t="shared" si="49"/>
        <v>0</v>
      </c>
      <c r="I148" s="31">
        <f t="shared" si="49"/>
        <v>0</v>
      </c>
      <c r="J148" s="31">
        <f t="shared" si="49"/>
        <v>0</v>
      </c>
      <c r="K148" s="31">
        <f t="shared" si="49"/>
        <v>0</v>
      </c>
      <c r="L148" s="31">
        <f t="shared" si="49"/>
        <v>0</v>
      </c>
      <c r="M148" s="31">
        <f t="shared" si="49"/>
        <v>0</v>
      </c>
      <c r="N148" s="31">
        <f t="shared" si="49"/>
        <v>0</v>
      </c>
      <c r="O148" s="31">
        <f t="shared" si="49"/>
        <v>0</v>
      </c>
      <c r="P148" s="31">
        <f t="shared" si="49"/>
        <v>0</v>
      </c>
      <c r="Q148" s="31">
        <f t="shared" si="49"/>
        <v>0</v>
      </c>
      <c r="R148" s="31">
        <f t="shared" si="49"/>
        <v>0</v>
      </c>
      <c r="S148" s="31">
        <f t="shared" si="49"/>
        <v>0</v>
      </c>
      <c r="T148" s="31">
        <f t="shared" si="49"/>
        <v>0</v>
      </c>
      <c r="U148" s="31">
        <f t="shared" si="49"/>
        <v>0</v>
      </c>
      <c r="V148" s="31">
        <f t="shared" si="49"/>
        <v>0</v>
      </c>
      <c r="W148" s="31">
        <f t="shared" si="49"/>
        <v>0</v>
      </c>
      <c r="X148" s="31">
        <f t="shared" si="49"/>
        <v>0</v>
      </c>
      <c r="Y148" s="31">
        <f t="shared" si="49"/>
        <v>0</v>
      </c>
      <c r="Z148" s="31">
        <f t="shared" si="49"/>
        <v>0</v>
      </c>
      <c r="AA148" s="31">
        <f t="shared" si="49"/>
        <v>0</v>
      </c>
      <c r="AB148" s="31">
        <f t="shared" si="49"/>
        <v>0</v>
      </c>
      <c r="AC148" s="31">
        <f t="shared" si="49"/>
        <v>0</v>
      </c>
      <c r="AD148" s="31">
        <f t="shared" si="49"/>
        <v>0</v>
      </c>
      <c r="AE148" s="126">
        <f t="shared" si="49"/>
        <v>0</v>
      </c>
      <c r="AF148" s="196">
        <f>+AF80</f>
        <v>0</v>
      </c>
      <c r="AG148" s="193"/>
      <c r="AH148" s="52"/>
      <c r="AI148" s="228"/>
      <c r="AJ148" s="141"/>
      <c r="AK148" s="45"/>
      <c r="AL148" s="45"/>
      <c r="AM148" s="45"/>
      <c r="AN148" s="45"/>
      <c r="AO148" s="45"/>
      <c r="AP148" s="45"/>
      <c r="AQ148" s="45"/>
    </row>
    <row r="149" spans="1:43" x14ac:dyDescent="0.2">
      <c r="A149" s="241" t="s">
        <v>120</v>
      </c>
      <c r="B149" s="214">
        <v>0.05</v>
      </c>
      <c r="C149" s="94" t="s">
        <v>232</v>
      </c>
      <c r="D149" s="94" t="s">
        <v>250</v>
      </c>
      <c r="E149" s="99"/>
      <c r="F149" s="93" t="s">
        <v>25</v>
      </c>
      <c r="G149" s="31">
        <f>IF(G82&lt;&gt;0,MIN(G82,ROUND(G$144*0.05,2)),0)</f>
        <v>0</v>
      </c>
      <c r="H149" s="31">
        <f t="shared" ref="H149:AE149" si="50">IF(H82&lt;&gt;0,MIN(H82,ROUND(H$144*0.05,2)),0)</f>
        <v>0</v>
      </c>
      <c r="I149" s="31">
        <f t="shared" si="50"/>
        <v>0</v>
      </c>
      <c r="J149" s="31">
        <f t="shared" si="50"/>
        <v>0</v>
      </c>
      <c r="K149" s="31">
        <f t="shared" si="50"/>
        <v>0</v>
      </c>
      <c r="L149" s="31">
        <f t="shared" si="50"/>
        <v>0</v>
      </c>
      <c r="M149" s="31">
        <f t="shared" si="50"/>
        <v>0</v>
      </c>
      <c r="N149" s="31">
        <f t="shared" si="50"/>
        <v>0</v>
      </c>
      <c r="O149" s="31">
        <f t="shared" si="50"/>
        <v>0</v>
      </c>
      <c r="P149" s="31">
        <f t="shared" si="50"/>
        <v>0</v>
      </c>
      <c r="Q149" s="31">
        <f t="shared" si="50"/>
        <v>0</v>
      </c>
      <c r="R149" s="31">
        <f t="shared" si="50"/>
        <v>0</v>
      </c>
      <c r="S149" s="31">
        <f t="shared" si="50"/>
        <v>0</v>
      </c>
      <c r="T149" s="31">
        <f t="shared" si="50"/>
        <v>0</v>
      </c>
      <c r="U149" s="31">
        <f t="shared" si="50"/>
        <v>0</v>
      </c>
      <c r="V149" s="31">
        <f t="shared" si="50"/>
        <v>0</v>
      </c>
      <c r="W149" s="31">
        <f t="shared" si="50"/>
        <v>0</v>
      </c>
      <c r="X149" s="31">
        <f t="shared" si="50"/>
        <v>0</v>
      </c>
      <c r="Y149" s="31">
        <f t="shared" si="50"/>
        <v>0</v>
      </c>
      <c r="Z149" s="31">
        <f t="shared" si="50"/>
        <v>0</v>
      </c>
      <c r="AA149" s="31">
        <f t="shared" si="50"/>
        <v>0</v>
      </c>
      <c r="AB149" s="31">
        <f t="shared" si="50"/>
        <v>0</v>
      </c>
      <c r="AC149" s="31">
        <f t="shared" si="50"/>
        <v>0</v>
      </c>
      <c r="AD149" s="31">
        <f t="shared" si="50"/>
        <v>0</v>
      </c>
      <c r="AE149" s="126">
        <f t="shared" si="50"/>
        <v>0</v>
      </c>
      <c r="AF149" s="196">
        <f t="shared" ref="AF149" si="51">IF(AF82&lt;&gt;0,MIN(AF82,ROUND(AF$144*0.05,2)),0)</f>
        <v>0</v>
      </c>
      <c r="AG149" s="193"/>
      <c r="AH149" s="52"/>
      <c r="AI149" s="228"/>
      <c r="AJ149" s="52"/>
      <c r="AK149" s="45"/>
      <c r="AL149" s="45"/>
      <c r="AM149" s="45"/>
      <c r="AN149" s="45"/>
      <c r="AO149" s="45"/>
      <c r="AP149" s="45"/>
      <c r="AQ149" s="45"/>
    </row>
    <row r="150" spans="1:43" x14ac:dyDescent="0.2">
      <c r="A150" s="240" t="s">
        <v>120</v>
      </c>
      <c r="B150" s="214">
        <v>0.05</v>
      </c>
      <c r="C150" s="94" t="s">
        <v>232</v>
      </c>
      <c r="D150" s="94" t="s">
        <v>27</v>
      </c>
      <c r="E150" s="99"/>
      <c r="F150" s="93" t="s">
        <v>25</v>
      </c>
      <c r="G150" s="31">
        <f>IF(G83&lt;&gt;0,MIN(G83,ROUND(G$144*0.05,2)),0)</f>
        <v>0</v>
      </c>
      <c r="H150" s="31">
        <f t="shared" ref="H150:AE150" si="52">IF(H83&lt;&gt;0,MIN(H83,ROUND(H$144*0.05,2)),0)</f>
        <v>0</v>
      </c>
      <c r="I150" s="31">
        <f t="shared" si="52"/>
        <v>0</v>
      </c>
      <c r="J150" s="31">
        <f t="shared" si="52"/>
        <v>0</v>
      </c>
      <c r="K150" s="31">
        <f t="shared" si="52"/>
        <v>0</v>
      </c>
      <c r="L150" s="31">
        <f t="shared" si="52"/>
        <v>0</v>
      </c>
      <c r="M150" s="31">
        <f t="shared" si="52"/>
        <v>0</v>
      </c>
      <c r="N150" s="31">
        <f t="shared" si="52"/>
        <v>0</v>
      </c>
      <c r="O150" s="31">
        <f t="shared" si="52"/>
        <v>0</v>
      </c>
      <c r="P150" s="31">
        <f t="shared" si="52"/>
        <v>0</v>
      </c>
      <c r="Q150" s="31">
        <f t="shared" si="52"/>
        <v>0</v>
      </c>
      <c r="R150" s="31">
        <f t="shared" si="52"/>
        <v>0</v>
      </c>
      <c r="S150" s="31">
        <f t="shared" si="52"/>
        <v>0</v>
      </c>
      <c r="T150" s="31">
        <f t="shared" si="52"/>
        <v>0</v>
      </c>
      <c r="U150" s="31">
        <f t="shared" si="52"/>
        <v>0</v>
      </c>
      <c r="V150" s="31">
        <f t="shared" si="52"/>
        <v>0</v>
      </c>
      <c r="W150" s="31">
        <f t="shared" si="52"/>
        <v>0</v>
      </c>
      <c r="X150" s="31">
        <f t="shared" si="52"/>
        <v>0</v>
      </c>
      <c r="Y150" s="31">
        <f t="shared" si="52"/>
        <v>0</v>
      </c>
      <c r="Z150" s="31">
        <f t="shared" si="52"/>
        <v>0</v>
      </c>
      <c r="AA150" s="31">
        <f t="shared" si="52"/>
        <v>0</v>
      </c>
      <c r="AB150" s="31">
        <f t="shared" si="52"/>
        <v>0</v>
      </c>
      <c r="AC150" s="31">
        <f t="shared" si="52"/>
        <v>0</v>
      </c>
      <c r="AD150" s="31">
        <f t="shared" si="52"/>
        <v>0</v>
      </c>
      <c r="AE150" s="126">
        <f t="shared" si="52"/>
        <v>0</v>
      </c>
      <c r="AF150" s="196">
        <f t="shared" ref="AF150" si="53">IF(AF83&lt;&gt;0,MIN(AF83,ROUND(AF$144*0.05,2)),0)</f>
        <v>0</v>
      </c>
      <c r="AG150" s="193"/>
      <c r="AH150" s="52"/>
      <c r="AI150" s="228"/>
      <c r="AJ150" s="52"/>
      <c r="AK150" s="45"/>
      <c r="AL150" s="45"/>
      <c r="AM150" s="45"/>
      <c r="AN150" s="45"/>
      <c r="AO150" s="45"/>
      <c r="AP150" s="45"/>
      <c r="AQ150" s="45"/>
    </row>
    <row r="151" spans="1:43" x14ac:dyDescent="0.2">
      <c r="A151" s="240" t="s">
        <v>120</v>
      </c>
      <c r="B151" s="214">
        <v>0.05</v>
      </c>
      <c r="C151" s="94" t="s">
        <v>232</v>
      </c>
      <c r="D151" s="94" t="s">
        <v>249</v>
      </c>
      <c r="E151" s="99"/>
      <c r="F151" s="93" t="s">
        <v>25</v>
      </c>
      <c r="G151" s="149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  <c r="V151" s="150"/>
      <c r="W151" s="150"/>
      <c r="X151" s="150"/>
      <c r="Y151" s="150"/>
      <c r="Z151" s="150"/>
      <c r="AA151" s="150"/>
      <c r="AB151" s="150"/>
      <c r="AC151" s="150"/>
      <c r="AD151" s="150"/>
      <c r="AE151" s="150"/>
      <c r="AF151" s="196">
        <f>IF(AF84&lt;&gt;0,MIN(AF84,ROUND((AF144+AF69+AF37)*0.05,2)),0)</f>
        <v>0</v>
      </c>
      <c r="AG151" s="193"/>
      <c r="AH151" s="52"/>
      <c r="AI151" s="52"/>
      <c r="AJ151" s="52"/>
      <c r="AK151" s="45"/>
      <c r="AL151" s="45"/>
      <c r="AM151" s="45"/>
      <c r="AN151" s="45"/>
      <c r="AO151" s="45"/>
      <c r="AP151" s="45"/>
      <c r="AQ151" s="45"/>
    </row>
    <row r="152" spans="1:43" x14ac:dyDescent="0.2">
      <c r="A152" s="240" t="s">
        <v>120</v>
      </c>
      <c r="B152" s="54"/>
      <c r="C152" s="94" t="s">
        <v>232</v>
      </c>
      <c r="D152" s="94" t="s">
        <v>175</v>
      </c>
      <c r="E152" s="99"/>
      <c r="F152" s="93" t="s">
        <v>25</v>
      </c>
      <c r="G152" s="31">
        <f>+IF(G85&lt;&gt;"",MIN(G85,VLOOKUP(G$1,Tablas!$X$22:$AA$35,4,FALSE)),0)</f>
        <v>0</v>
      </c>
      <c r="H152" s="31">
        <f>+IF(H85&lt;&gt;"",MIN(H85,VLOOKUP(H$1,Tablas!$X$22:$AA$35,4,FALSE)),0)</f>
        <v>0</v>
      </c>
      <c r="I152" s="31">
        <f>+IF(I85&lt;&gt;"",MIN(I85,VLOOKUP(I$1,Tablas!$X$22:$AA$35,4,FALSE)),0)</f>
        <v>0</v>
      </c>
      <c r="J152" s="31">
        <f>+IF(J85&lt;&gt;"",MIN(J85,VLOOKUP(J$1,Tablas!$X$22:$AA$35,4,FALSE)),0)</f>
        <v>0</v>
      </c>
      <c r="K152" s="31">
        <f>+IF(K85&lt;&gt;"",MIN(K85,VLOOKUP(K$1,Tablas!$X$22:$AA$35,4,FALSE)),0)</f>
        <v>0</v>
      </c>
      <c r="L152" s="31">
        <f>+IF(L85&lt;&gt;"",MIN(L85,VLOOKUP(L$1,Tablas!$X$22:$AA$35,4,FALSE)),0)</f>
        <v>0</v>
      </c>
      <c r="M152" s="31">
        <f>+IF(M85&lt;&gt;"",MIN(M85,VLOOKUP(M$1,Tablas!$X$22:$AA$35,4,FALSE)),0)</f>
        <v>0</v>
      </c>
      <c r="N152" s="31">
        <f>+IF(N85&lt;&gt;"",MIN(N85,VLOOKUP(N$1,Tablas!$X$22:$AA$35,4,FALSE)),0)</f>
        <v>0</v>
      </c>
      <c r="O152" s="31">
        <f>+IF(O85&lt;&gt;"",MIN(O85,VLOOKUP(O$1,Tablas!$X$22:$AA$35,4,FALSE)),0)</f>
        <v>0</v>
      </c>
      <c r="P152" s="31">
        <f>+IF(P85&lt;&gt;"",MIN(P85,VLOOKUP(P$1,Tablas!$X$22:$AA$35,4,FALSE)),0)</f>
        <v>0</v>
      </c>
      <c r="Q152" s="31">
        <f>+IF(Q85&lt;&gt;"",MIN(Q85,VLOOKUP(Q$1,Tablas!$X$22:$AA$35,4,FALSE)),0)</f>
        <v>0</v>
      </c>
      <c r="R152" s="31">
        <f>+IF(R85&lt;&gt;"",MIN(R85,VLOOKUP(R$1,Tablas!$X$22:$AA$35,4,FALSE)),0)</f>
        <v>0</v>
      </c>
      <c r="S152" s="31">
        <f>+IF(S85&lt;&gt;"",MIN(S85,VLOOKUP(S$1,Tablas!$X$22:$AA$35,4,FALSE)),0)</f>
        <v>0</v>
      </c>
      <c r="T152" s="31">
        <f>+IF(T85&lt;&gt;"",MIN(T85,VLOOKUP(T$1,Tablas!$X$22:$AA$35,4,FALSE)),0)</f>
        <v>0</v>
      </c>
      <c r="U152" s="31">
        <f>+IF(U85&lt;&gt;"",MIN(U85,VLOOKUP(U$1,Tablas!$X$22:$AA$35,4,FALSE)),0)</f>
        <v>0</v>
      </c>
      <c r="V152" s="31">
        <f>+IF(V85&lt;&gt;"",MIN(V85,VLOOKUP(V$1,Tablas!$X$22:$AA$35,4,FALSE)),0)</f>
        <v>0</v>
      </c>
      <c r="W152" s="31">
        <f>+IF(W85&lt;&gt;"",MIN(W85,VLOOKUP(W$1,Tablas!$X$22:$AA$35,4,FALSE)),0)</f>
        <v>0</v>
      </c>
      <c r="X152" s="31">
        <f>+IF(X85&lt;&gt;"",MIN(X85,VLOOKUP(X$1,Tablas!$X$22:$AA$35,4,FALSE)),0)</f>
        <v>0</v>
      </c>
      <c r="Y152" s="31">
        <f>+IF(Y85&lt;&gt;"",MIN(Y85,VLOOKUP(Y$1,Tablas!$X$22:$AA$35,4,FALSE)),0)</f>
        <v>0</v>
      </c>
      <c r="Z152" s="31">
        <f>+IF(Z85&lt;&gt;"",MIN(Z85,VLOOKUP(Z$1,Tablas!$X$22:$AA$35,4,FALSE)),0)</f>
        <v>0</v>
      </c>
      <c r="AA152" s="31">
        <f>+IF(AA85&lt;&gt;"",MIN(AA85,VLOOKUP(AA$1,Tablas!$X$22:$AA$35,4,FALSE)),0)</f>
        <v>0</v>
      </c>
      <c r="AB152" s="31">
        <f>+IF(AB85&lt;&gt;"",MIN(AB85,VLOOKUP(AB$1,Tablas!$X$22:$AA$35,4,FALSE)),0)</f>
        <v>0</v>
      </c>
      <c r="AC152" s="31">
        <f>+IF(AC85&lt;&gt;"",MIN(AC85,VLOOKUP(AC$1,Tablas!$X$22:$AA$35,4,FALSE)),0)</f>
        <v>0</v>
      </c>
      <c r="AD152" s="31">
        <f>+IF(AD85&lt;&gt;"",MIN(AD85,VLOOKUP(AD$1,Tablas!$X$22:$AA$35,4,FALSE)),0)</f>
        <v>0</v>
      </c>
      <c r="AE152" s="126">
        <f>+IF(AE85&lt;&gt;"",MIN(AE85,VLOOKUP(AE$1,Tablas!$X$22:$AA$35,4,FALSE)),0)</f>
        <v>0</v>
      </c>
      <c r="AF152" s="196">
        <f>+IF(AF85&lt;&gt;"",MIN(AF85,Tablas!$AA$35),0)</f>
        <v>0</v>
      </c>
      <c r="AG152" s="193"/>
      <c r="AH152" s="52"/>
      <c r="AI152" s="52"/>
      <c r="AJ152" s="52"/>
      <c r="AK152" s="45"/>
      <c r="AL152" s="45"/>
      <c r="AM152" s="45"/>
      <c r="AN152" s="45"/>
      <c r="AO152" s="45"/>
      <c r="AP152" s="45"/>
      <c r="AQ152" s="45"/>
    </row>
    <row r="153" spans="1:43" x14ac:dyDescent="0.2">
      <c r="A153" s="240" t="s">
        <v>120</v>
      </c>
      <c r="B153" s="54"/>
      <c r="C153" s="54"/>
      <c r="D153" s="94" t="s">
        <v>176</v>
      </c>
      <c r="E153" s="99"/>
      <c r="F153" s="93" t="s">
        <v>25</v>
      </c>
      <c r="G153" s="31">
        <f t="shared" ref="G153:AE153" si="54">+G86</f>
        <v>0</v>
      </c>
      <c r="H153" s="31">
        <f t="shared" si="54"/>
        <v>0</v>
      </c>
      <c r="I153" s="31">
        <f t="shared" si="54"/>
        <v>0</v>
      </c>
      <c r="J153" s="31">
        <f t="shared" si="54"/>
        <v>0</v>
      </c>
      <c r="K153" s="31">
        <f t="shared" si="54"/>
        <v>0</v>
      </c>
      <c r="L153" s="31">
        <f t="shared" si="54"/>
        <v>0</v>
      </c>
      <c r="M153" s="31">
        <f t="shared" si="54"/>
        <v>0</v>
      </c>
      <c r="N153" s="31">
        <f t="shared" si="54"/>
        <v>0</v>
      </c>
      <c r="O153" s="31">
        <f t="shared" si="54"/>
        <v>0</v>
      </c>
      <c r="P153" s="31">
        <f t="shared" si="54"/>
        <v>0</v>
      </c>
      <c r="Q153" s="31">
        <f t="shared" si="54"/>
        <v>0</v>
      </c>
      <c r="R153" s="31">
        <f t="shared" si="54"/>
        <v>0</v>
      </c>
      <c r="S153" s="31">
        <f t="shared" si="54"/>
        <v>0</v>
      </c>
      <c r="T153" s="31">
        <f t="shared" si="54"/>
        <v>0</v>
      </c>
      <c r="U153" s="31">
        <f t="shared" si="54"/>
        <v>0</v>
      </c>
      <c r="V153" s="31">
        <f t="shared" si="54"/>
        <v>0</v>
      </c>
      <c r="W153" s="31">
        <f t="shared" si="54"/>
        <v>0</v>
      </c>
      <c r="X153" s="31">
        <f t="shared" si="54"/>
        <v>0</v>
      </c>
      <c r="Y153" s="31">
        <f t="shared" si="54"/>
        <v>0</v>
      </c>
      <c r="Z153" s="31">
        <f t="shared" si="54"/>
        <v>0</v>
      </c>
      <c r="AA153" s="31">
        <f t="shared" si="54"/>
        <v>0</v>
      </c>
      <c r="AB153" s="31">
        <f t="shared" si="54"/>
        <v>0</v>
      </c>
      <c r="AC153" s="31">
        <f t="shared" si="54"/>
        <v>0</v>
      </c>
      <c r="AD153" s="31">
        <f t="shared" si="54"/>
        <v>0</v>
      </c>
      <c r="AE153" s="126">
        <f t="shared" si="54"/>
        <v>0</v>
      </c>
      <c r="AF153" s="196">
        <f>+AF86</f>
        <v>0</v>
      </c>
      <c r="AG153" s="193"/>
      <c r="AH153" s="52"/>
      <c r="AI153" s="52"/>
      <c r="AJ153" s="52"/>
      <c r="AK153" s="45"/>
      <c r="AL153" s="45"/>
      <c r="AM153" s="45"/>
      <c r="AN153" s="45"/>
      <c r="AO153" s="45"/>
      <c r="AP153" s="45"/>
      <c r="AQ153" s="45"/>
    </row>
    <row r="154" spans="1:43" x14ac:dyDescent="0.2">
      <c r="A154" s="240" t="s">
        <v>120</v>
      </c>
      <c r="B154" s="54"/>
      <c r="C154" s="54"/>
      <c r="D154" s="94" t="s">
        <v>243</v>
      </c>
      <c r="E154" s="99"/>
      <c r="F154" s="93" t="s">
        <v>25</v>
      </c>
      <c r="G154" s="31">
        <f t="shared" ref="G154:AE154" si="55">+G87</f>
        <v>0</v>
      </c>
      <c r="H154" s="31">
        <f t="shared" si="55"/>
        <v>0</v>
      </c>
      <c r="I154" s="31">
        <f t="shared" si="55"/>
        <v>0</v>
      </c>
      <c r="J154" s="31">
        <f t="shared" si="55"/>
        <v>0</v>
      </c>
      <c r="K154" s="31">
        <f t="shared" si="55"/>
        <v>0</v>
      </c>
      <c r="L154" s="31">
        <f t="shared" si="55"/>
        <v>0</v>
      </c>
      <c r="M154" s="31">
        <f t="shared" si="55"/>
        <v>0</v>
      </c>
      <c r="N154" s="31">
        <f t="shared" si="55"/>
        <v>0</v>
      </c>
      <c r="O154" s="31">
        <f t="shared" si="55"/>
        <v>0</v>
      </c>
      <c r="P154" s="31">
        <f t="shared" si="55"/>
        <v>0</v>
      </c>
      <c r="Q154" s="31">
        <f t="shared" si="55"/>
        <v>0</v>
      </c>
      <c r="R154" s="31">
        <f t="shared" si="55"/>
        <v>0</v>
      </c>
      <c r="S154" s="31">
        <f t="shared" si="55"/>
        <v>0</v>
      </c>
      <c r="T154" s="31">
        <f t="shared" si="55"/>
        <v>0</v>
      </c>
      <c r="U154" s="31">
        <f t="shared" si="55"/>
        <v>0</v>
      </c>
      <c r="V154" s="31">
        <f t="shared" si="55"/>
        <v>0</v>
      </c>
      <c r="W154" s="31">
        <f t="shared" si="55"/>
        <v>0</v>
      </c>
      <c r="X154" s="31">
        <f t="shared" si="55"/>
        <v>0</v>
      </c>
      <c r="Y154" s="31">
        <f t="shared" si="55"/>
        <v>0</v>
      </c>
      <c r="Z154" s="31">
        <f t="shared" si="55"/>
        <v>0</v>
      </c>
      <c r="AA154" s="31">
        <f t="shared" si="55"/>
        <v>0</v>
      </c>
      <c r="AB154" s="31">
        <f t="shared" si="55"/>
        <v>0</v>
      </c>
      <c r="AC154" s="31">
        <f t="shared" si="55"/>
        <v>0</v>
      </c>
      <c r="AD154" s="31">
        <f t="shared" si="55"/>
        <v>0</v>
      </c>
      <c r="AE154" s="126">
        <f t="shared" si="55"/>
        <v>0</v>
      </c>
      <c r="AF154" s="196">
        <f>+AF87</f>
        <v>0</v>
      </c>
      <c r="AG154" s="193"/>
      <c r="AH154" s="52"/>
      <c r="AI154" s="52"/>
      <c r="AJ154" s="52"/>
      <c r="AK154" s="45"/>
      <c r="AL154" s="45"/>
      <c r="AM154" s="45"/>
      <c r="AN154" s="45"/>
      <c r="AO154" s="45"/>
      <c r="AP154" s="45"/>
      <c r="AQ154" s="45"/>
    </row>
    <row r="155" spans="1:43" x14ac:dyDescent="0.2">
      <c r="A155" s="240" t="s">
        <v>120</v>
      </c>
      <c r="B155" s="54"/>
      <c r="C155" s="94" t="s">
        <v>232</v>
      </c>
      <c r="D155" s="94" t="s">
        <v>177</v>
      </c>
      <c r="E155" s="99"/>
      <c r="F155" s="93" t="s">
        <v>25</v>
      </c>
      <c r="G155" s="31">
        <f t="shared" ref="G155:AF155" si="56">+IF(G88&lt;&gt;"",MIN(G88,G164),0)</f>
        <v>0</v>
      </c>
      <c r="H155" s="31">
        <f t="shared" si="56"/>
        <v>0</v>
      </c>
      <c r="I155" s="31">
        <f t="shared" si="56"/>
        <v>0</v>
      </c>
      <c r="J155" s="31">
        <f t="shared" si="56"/>
        <v>0</v>
      </c>
      <c r="K155" s="31">
        <f t="shared" si="56"/>
        <v>0</v>
      </c>
      <c r="L155" s="31">
        <f t="shared" si="56"/>
        <v>0</v>
      </c>
      <c r="M155" s="31">
        <f t="shared" si="56"/>
        <v>0</v>
      </c>
      <c r="N155" s="31">
        <f t="shared" si="56"/>
        <v>0</v>
      </c>
      <c r="O155" s="31">
        <f t="shared" si="56"/>
        <v>0</v>
      </c>
      <c r="P155" s="31">
        <f t="shared" si="56"/>
        <v>0</v>
      </c>
      <c r="Q155" s="31">
        <f t="shared" si="56"/>
        <v>0</v>
      </c>
      <c r="R155" s="31">
        <f t="shared" si="56"/>
        <v>0</v>
      </c>
      <c r="S155" s="31">
        <f t="shared" si="56"/>
        <v>0</v>
      </c>
      <c r="T155" s="31">
        <f t="shared" si="56"/>
        <v>0</v>
      </c>
      <c r="U155" s="31">
        <f t="shared" si="56"/>
        <v>0</v>
      </c>
      <c r="V155" s="31">
        <f t="shared" si="56"/>
        <v>0</v>
      </c>
      <c r="W155" s="31">
        <f t="shared" si="56"/>
        <v>0</v>
      </c>
      <c r="X155" s="31">
        <f t="shared" si="56"/>
        <v>0</v>
      </c>
      <c r="Y155" s="31">
        <f t="shared" si="56"/>
        <v>0</v>
      </c>
      <c r="Z155" s="31">
        <f t="shared" si="56"/>
        <v>0</v>
      </c>
      <c r="AA155" s="31">
        <f t="shared" si="56"/>
        <v>0</v>
      </c>
      <c r="AB155" s="31">
        <f t="shared" si="56"/>
        <v>0</v>
      </c>
      <c r="AC155" s="31">
        <f t="shared" si="56"/>
        <v>0</v>
      </c>
      <c r="AD155" s="31">
        <f t="shared" si="56"/>
        <v>0</v>
      </c>
      <c r="AE155" s="126">
        <f t="shared" si="56"/>
        <v>0</v>
      </c>
      <c r="AF155" s="196">
        <f t="shared" si="56"/>
        <v>0</v>
      </c>
      <c r="AG155" s="193"/>
      <c r="AH155" s="52"/>
      <c r="AI155" s="52"/>
      <c r="AJ155" s="52"/>
      <c r="AK155" s="45"/>
      <c r="AL155" s="45"/>
      <c r="AM155" s="45"/>
      <c r="AN155" s="45"/>
      <c r="AO155" s="45"/>
      <c r="AP155" s="45"/>
      <c r="AQ155" s="45"/>
    </row>
    <row r="156" spans="1:43" x14ac:dyDescent="0.2">
      <c r="A156" s="240" t="s">
        <v>120</v>
      </c>
      <c r="B156" s="54"/>
      <c r="C156" s="94" t="s">
        <v>232</v>
      </c>
      <c r="D156" s="94" t="s">
        <v>178</v>
      </c>
      <c r="E156" s="99"/>
      <c r="F156" s="93" t="s">
        <v>25</v>
      </c>
      <c r="G156" s="31">
        <f t="shared" ref="G156:AE156" si="57">IF(G89&lt;&gt;"",MIN(G89,G164),0)</f>
        <v>0</v>
      </c>
      <c r="H156" s="31">
        <f t="shared" si="57"/>
        <v>0</v>
      </c>
      <c r="I156" s="31">
        <f t="shared" si="57"/>
        <v>0</v>
      </c>
      <c r="J156" s="31">
        <f t="shared" si="57"/>
        <v>0</v>
      </c>
      <c r="K156" s="31">
        <f t="shared" si="57"/>
        <v>0</v>
      </c>
      <c r="L156" s="31">
        <f t="shared" si="57"/>
        <v>0</v>
      </c>
      <c r="M156" s="31">
        <f t="shared" si="57"/>
        <v>0</v>
      </c>
      <c r="N156" s="31">
        <f t="shared" si="57"/>
        <v>0</v>
      </c>
      <c r="O156" s="31">
        <f t="shared" si="57"/>
        <v>0</v>
      </c>
      <c r="P156" s="31">
        <f t="shared" si="57"/>
        <v>0</v>
      </c>
      <c r="Q156" s="31">
        <f t="shared" si="57"/>
        <v>0</v>
      </c>
      <c r="R156" s="31">
        <f t="shared" si="57"/>
        <v>0</v>
      </c>
      <c r="S156" s="31">
        <f t="shared" si="57"/>
        <v>0</v>
      </c>
      <c r="T156" s="31">
        <f t="shared" si="57"/>
        <v>0</v>
      </c>
      <c r="U156" s="31">
        <f t="shared" si="57"/>
        <v>0</v>
      </c>
      <c r="V156" s="31">
        <f t="shared" si="57"/>
        <v>0</v>
      </c>
      <c r="W156" s="31">
        <f t="shared" si="57"/>
        <v>0</v>
      </c>
      <c r="X156" s="31">
        <f t="shared" si="57"/>
        <v>0</v>
      </c>
      <c r="Y156" s="31">
        <f t="shared" si="57"/>
        <v>0</v>
      </c>
      <c r="Z156" s="31">
        <f t="shared" si="57"/>
        <v>0</v>
      </c>
      <c r="AA156" s="31">
        <f t="shared" si="57"/>
        <v>0</v>
      </c>
      <c r="AB156" s="31">
        <f t="shared" si="57"/>
        <v>0</v>
      </c>
      <c r="AC156" s="31">
        <f t="shared" si="57"/>
        <v>0</v>
      </c>
      <c r="AD156" s="31">
        <f t="shared" si="57"/>
        <v>0</v>
      </c>
      <c r="AE156" s="126">
        <f t="shared" si="57"/>
        <v>0</v>
      </c>
      <c r="AF156" s="196">
        <f>+IF(AF89&lt;&gt;"",MIN(AF89,AF164),0)</f>
        <v>0</v>
      </c>
      <c r="AG156" s="193"/>
      <c r="AH156" s="52"/>
      <c r="AI156" s="52"/>
      <c r="AJ156" s="52"/>
      <c r="AK156" s="45"/>
      <c r="AL156" s="45"/>
      <c r="AM156" s="45"/>
      <c r="AN156" s="45"/>
      <c r="AO156" s="45"/>
      <c r="AP156" s="45"/>
      <c r="AQ156" s="45"/>
    </row>
    <row r="157" spans="1:43" x14ac:dyDescent="0.2">
      <c r="A157" s="240" t="s">
        <v>120</v>
      </c>
      <c r="B157" s="54"/>
      <c r="C157" s="94" t="s">
        <v>232</v>
      </c>
      <c r="D157" s="94" t="s">
        <v>179</v>
      </c>
      <c r="E157" s="99"/>
      <c r="F157" s="93" t="s">
        <v>25</v>
      </c>
      <c r="G157" s="31">
        <f>+IF(G90&lt;&gt;"",MIN(G90,ROUND(0.4*G164,2)),0)</f>
        <v>0</v>
      </c>
      <c r="H157" s="31">
        <f t="shared" ref="H157:AF157" si="58">+IF(H90&lt;&gt;"",MIN(H90,ROUND(0.4*H164,2)),0)</f>
        <v>0</v>
      </c>
      <c r="I157" s="31">
        <f t="shared" si="58"/>
        <v>0</v>
      </c>
      <c r="J157" s="31">
        <f t="shared" si="58"/>
        <v>0</v>
      </c>
      <c r="K157" s="31">
        <f t="shared" si="58"/>
        <v>0</v>
      </c>
      <c r="L157" s="31">
        <f t="shared" si="58"/>
        <v>0</v>
      </c>
      <c r="M157" s="31">
        <f t="shared" si="58"/>
        <v>0</v>
      </c>
      <c r="N157" s="31">
        <f t="shared" si="58"/>
        <v>0</v>
      </c>
      <c r="O157" s="31">
        <f t="shared" si="58"/>
        <v>0</v>
      </c>
      <c r="P157" s="31">
        <f t="shared" si="58"/>
        <v>0</v>
      </c>
      <c r="Q157" s="31">
        <f t="shared" si="58"/>
        <v>0</v>
      </c>
      <c r="R157" s="31">
        <f t="shared" si="58"/>
        <v>0</v>
      </c>
      <c r="S157" s="31">
        <f t="shared" si="58"/>
        <v>0</v>
      </c>
      <c r="T157" s="31">
        <f t="shared" si="58"/>
        <v>0</v>
      </c>
      <c r="U157" s="31">
        <f t="shared" si="58"/>
        <v>0</v>
      </c>
      <c r="V157" s="31">
        <f t="shared" si="58"/>
        <v>0</v>
      </c>
      <c r="W157" s="31">
        <f t="shared" si="58"/>
        <v>0</v>
      </c>
      <c r="X157" s="31">
        <f t="shared" si="58"/>
        <v>0</v>
      </c>
      <c r="Y157" s="31">
        <f t="shared" si="58"/>
        <v>0</v>
      </c>
      <c r="Z157" s="31">
        <f t="shared" si="58"/>
        <v>0</v>
      </c>
      <c r="AA157" s="31">
        <f t="shared" si="58"/>
        <v>0</v>
      </c>
      <c r="AB157" s="31">
        <f t="shared" si="58"/>
        <v>0</v>
      </c>
      <c r="AC157" s="31">
        <f t="shared" si="58"/>
        <v>0</v>
      </c>
      <c r="AD157" s="31">
        <f t="shared" si="58"/>
        <v>0</v>
      </c>
      <c r="AE157" s="126">
        <f t="shared" si="58"/>
        <v>0</v>
      </c>
      <c r="AF157" s="196">
        <f t="shared" si="58"/>
        <v>0</v>
      </c>
      <c r="AG157" s="193"/>
      <c r="AH157" s="52"/>
      <c r="AI157" s="52"/>
      <c r="AJ157" s="52"/>
      <c r="AK157" s="45"/>
      <c r="AL157" s="45"/>
      <c r="AM157" s="45"/>
      <c r="AN157" s="45"/>
      <c r="AO157" s="45"/>
      <c r="AP157" s="45"/>
      <c r="AQ157" s="45"/>
    </row>
    <row r="158" spans="1:43" x14ac:dyDescent="0.2">
      <c r="A158" s="240" t="s">
        <v>120</v>
      </c>
      <c r="B158" s="54"/>
      <c r="C158" s="54"/>
      <c r="D158" s="94" t="s">
        <v>180</v>
      </c>
      <c r="E158" s="99"/>
      <c r="F158" s="93" t="s">
        <v>25</v>
      </c>
      <c r="G158" s="31">
        <f t="shared" ref="G158:AE158" si="59">+G91</f>
        <v>0</v>
      </c>
      <c r="H158" s="31">
        <f t="shared" si="59"/>
        <v>0</v>
      </c>
      <c r="I158" s="31">
        <f t="shared" si="59"/>
        <v>0</v>
      </c>
      <c r="J158" s="31">
        <f t="shared" si="59"/>
        <v>0</v>
      </c>
      <c r="K158" s="31">
        <f t="shared" si="59"/>
        <v>0</v>
      </c>
      <c r="L158" s="31">
        <f t="shared" si="59"/>
        <v>0</v>
      </c>
      <c r="M158" s="31">
        <f t="shared" si="59"/>
        <v>0</v>
      </c>
      <c r="N158" s="31">
        <f t="shared" si="59"/>
        <v>0</v>
      </c>
      <c r="O158" s="31">
        <f t="shared" si="59"/>
        <v>0</v>
      </c>
      <c r="P158" s="31">
        <f t="shared" si="59"/>
        <v>0</v>
      </c>
      <c r="Q158" s="31">
        <f t="shared" si="59"/>
        <v>0</v>
      </c>
      <c r="R158" s="31">
        <f t="shared" si="59"/>
        <v>0</v>
      </c>
      <c r="S158" s="31">
        <f t="shared" si="59"/>
        <v>0</v>
      </c>
      <c r="T158" s="31">
        <f t="shared" si="59"/>
        <v>0</v>
      </c>
      <c r="U158" s="31">
        <f t="shared" si="59"/>
        <v>0</v>
      </c>
      <c r="V158" s="31">
        <f t="shared" si="59"/>
        <v>0</v>
      </c>
      <c r="W158" s="31">
        <f t="shared" si="59"/>
        <v>0</v>
      </c>
      <c r="X158" s="31">
        <f t="shared" si="59"/>
        <v>0</v>
      </c>
      <c r="Y158" s="31">
        <f t="shared" si="59"/>
        <v>0</v>
      </c>
      <c r="Z158" s="31">
        <f t="shared" si="59"/>
        <v>0</v>
      </c>
      <c r="AA158" s="31">
        <f t="shared" si="59"/>
        <v>0</v>
      </c>
      <c r="AB158" s="31">
        <f t="shared" si="59"/>
        <v>0</v>
      </c>
      <c r="AC158" s="31">
        <f t="shared" si="59"/>
        <v>0</v>
      </c>
      <c r="AD158" s="31">
        <f t="shared" si="59"/>
        <v>0</v>
      </c>
      <c r="AE158" s="126">
        <f t="shared" si="59"/>
        <v>0</v>
      </c>
      <c r="AF158" s="196">
        <f>+AF91</f>
        <v>0</v>
      </c>
      <c r="AG158" s="193"/>
      <c r="AH158" s="52"/>
      <c r="AI158" s="52"/>
      <c r="AJ158" s="52"/>
      <c r="AK158" s="45"/>
      <c r="AL158" s="45"/>
      <c r="AM158" s="45"/>
      <c r="AN158" s="45"/>
      <c r="AO158" s="45"/>
      <c r="AP158" s="45"/>
      <c r="AQ158" s="45"/>
    </row>
    <row r="159" spans="1:43" x14ac:dyDescent="0.2">
      <c r="A159" s="240" t="s">
        <v>120</v>
      </c>
      <c r="B159" s="54"/>
      <c r="C159" s="54"/>
      <c r="D159" s="94" t="s">
        <v>181</v>
      </c>
      <c r="E159" s="99"/>
      <c r="F159" s="93" t="s">
        <v>25</v>
      </c>
      <c r="G159" s="31">
        <f t="shared" ref="G159:AE159" si="60">+G92</f>
        <v>0</v>
      </c>
      <c r="H159" s="31">
        <f t="shared" si="60"/>
        <v>0</v>
      </c>
      <c r="I159" s="31">
        <f t="shared" si="60"/>
        <v>0</v>
      </c>
      <c r="J159" s="31">
        <f t="shared" si="60"/>
        <v>0</v>
      </c>
      <c r="K159" s="31">
        <f t="shared" si="60"/>
        <v>0</v>
      </c>
      <c r="L159" s="31">
        <f t="shared" si="60"/>
        <v>0</v>
      </c>
      <c r="M159" s="31">
        <f t="shared" si="60"/>
        <v>0</v>
      </c>
      <c r="N159" s="31">
        <f t="shared" si="60"/>
        <v>0</v>
      </c>
      <c r="O159" s="31">
        <f t="shared" si="60"/>
        <v>0</v>
      </c>
      <c r="P159" s="31">
        <f t="shared" si="60"/>
        <v>0</v>
      </c>
      <c r="Q159" s="31">
        <f t="shared" si="60"/>
        <v>0</v>
      </c>
      <c r="R159" s="31">
        <f t="shared" si="60"/>
        <v>0</v>
      </c>
      <c r="S159" s="31">
        <f t="shared" si="60"/>
        <v>0</v>
      </c>
      <c r="T159" s="31">
        <f t="shared" si="60"/>
        <v>0</v>
      </c>
      <c r="U159" s="31">
        <f t="shared" si="60"/>
        <v>0</v>
      </c>
      <c r="V159" s="31">
        <f t="shared" si="60"/>
        <v>0</v>
      </c>
      <c r="W159" s="31">
        <f t="shared" si="60"/>
        <v>0</v>
      </c>
      <c r="X159" s="31">
        <f t="shared" si="60"/>
        <v>0</v>
      </c>
      <c r="Y159" s="31">
        <f t="shared" si="60"/>
        <v>0</v>
      </c>
      <c r="Z159" s="31">
        <f t="shared" si="60"/>
        <v>0</v>
      </c>
      <c r="AA159" s="31">
        <f t="shared" si="60"/>
        <v>0</v>
      </c>
      <c r="AB159" s="31">
        <f t="shared" si="60"/>
        <v>0</v>
      </c>
      <c r="AC159" s="31">
        <f t="shared" si="60"/>
        <v>0</v>
      </c>
      <c r="AD159" s="31">
        <f t="shared" si="60"/>
        <v>0</v>
      </c>
      <c r="AE159" s="126">
        <f t="shared" si="60"/>
        <v>0</v>
      </c>
      <c r="AF159" s="196">
        <f>+AF92</f>
        <v>0</v>
      </c>
      <c r="AG159" s="193"/>
      <c r="AH159" s="52"/>
      <c r="AI159" s="52"/>
      <c r="AJ159" s="52"/>
      <c r="AK159" s="45"/>
      <c r="AL159" s="45"/>
      <c r="AM159" s="45"/>
      <c r="AN159" s="45"/>
      <c r="AO159" s="45"/>
      <c r="AP159" s="45"/>
      <c r="AQ159" s="45"/>
    </row>
    <row r="160" spans="1:43" x14ac:dyDescent="0.2">
      <c r="A160" s="240" t="s">
        <v>120</v>
      </c>
      <c r="B160" s="66"/>
      <c r="C160" s="66"/>
      <c r="D160" s="263" t="s">
        <v>233</v>
      </c>
      <c r="E160" s="264"/>
      <c r="F160" s="93" t="s">
        <v>25</v>
      </c>
      <c r="G160" s="97">
        <f>+SUM(G145:G159)</f>
        <v>0</v>
      </c>
      <c r="H160" s="97">
        <f t="shared" ref="H160:AF160" si="61">+SUM(H145:H159)</f>
        <v>0</v>
      </c>
      <c r="I160" s="97">
        <f t="shared" si="61"/>
        <v>0</v>
      </c>
      <c r="J160" s="97">
        <f t="shared" si="61"/>
        <v>0</v>
      </c>
      <c r="K160" s="97">
        <f t="shared" si="61"/>
        <v>0</v>
      </c>
      <c r="L160" s="97">
        <f t="shared" si="61"/>
        <v>0</v>
      </c>
      <c r="M160" s="97">
        <f t="shared" si="61"/>
        <v>0</v>
      </c>
      <c r="N160" s="97">
        <f t="shared" si="61"/>
        <v>0</v>
      </c>
      <c r="O160" s="97">
        <f t="shared" si="61"/>
        <v>0</v>
      </c>
      <c r="P160" s="97">
        <f t="shared" si="61"/>
        <v>0</v>
      </c>
      <c r="Q160" s="97">
        <f t="shared" si="61"/>
        <v>0</v>
      </c>
      <c r="R160" s="97">
        <f t="shared" si="61"/>
        <v>0</v>
      </c>
      <c r="S160" s="97">
        <f t="shared" si="61"/>
        <v>0</v>
      </c>
      <c r="T160" s="97">
        <f t="shared" si="61"/>
        <v>0</v>
      </c>
      <c r="U160" s="97">
        <f t="shared" si="61"/>
        <v>0</v>
      </c>
      <c r="V160" s="97">
        <f t="shared" si="61"/>
        <v>0</v>
      </c>
      <c r="W160" s="97">
        <f t="shared" si="61"/>
        <v>0</v>
      </c>
      <c r="X160" s="97">
        <f t="shared" si="61"/>
        <v>0</v>
      </c>
      <c r="Y160" s="97">
        <f t="shared" si="61"/>
        <v>0</v>
      </c>
      <c r="Z160" s="97">
        <f t="shared" si="61"/>
        <v>0</v>
      </c>
      <c r="AA160" s="97">
        <f t="shared" si="61"/>
        <v>0</v>
      </c>
      <c r="AB160" s="97">
        <f t="shared" si="61"/>
        <v>0</v>
      </c>
      <c r="AC160" s="97">
        <f t="shared" si="61"/>
        <v>0</v>
      </c>
      <c r="AD160" s="97">
        <f t="shared" si="61"/>
        <v>0</v>
      </c>
      <c r="AE160" s="185">
        <f t="shared" si="61"/>
        <v>0</v>
      </c>
      <c r="AF160" s="199">
        <f t="shared" si="61"/>
        <v>0</v>
      </c>
      <c r="AG160" s="193"/>
      <c r="AH160" s="52"/>
      <c r="AI160" s="52"/>
      <c r="AJ160" s="52"/>
      <c r="AK160" s="45"/>
      <c r="AL160" s="45"/>
      <c r="AM160" s="45"/>
      <c r="AN160" s="45"/>
      <c r="AO160" s="45"/>
      <c r="AP160" s="45"/>
      <c r="AQ160" s="45"/>
    </row>
    <row r="161" spans="1:43" x14ac:dyDescent="0.2">
      <c r="A161" s="240" t="s">
        <v>120</v>
      </c>
      <c r="B161" s="66"/>
      <c r="C161" s="66"/>
      <c r="D161" s="66"/>
      <c r="E161" s="127"/>
      <c r="F161" s="128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208"/>
      <c r="AG161" s="209"/>
      <c r="AH161" s="52"/>
      <c r="AI161" s="52"/>
      <c r="AJ161" s="52"/>
      <c r="AK161" s="45"/>
      <c r="AL161" s="45"/>
      <c r="AM161" s="45"/>
      <c r="AN161" s="45"/>
      <c r="AO161" s="45"/>
      <c r="AP161" s="45"/>
      <c r="AQ161" s="45"/>
    </row>
    <row r="162" spans="1:43" x14ac:dyDescent="0.2">
      <c r="A162" s="240" t="s">
        <v>120</v>
      </c>
      <c r="B162" s="265" t="s">
        <v>245</v>
      </c>
      <c r="C162" s="270"/>
      <c r="D162" s="270"/>
      <c r="E162" s="270"/>
      <c r="F162" s="271"/>
      <c r="G162" s="64">
        <f>+G142-G143-G160</f>
        <v>0</v>
      </c>
      <c r="H162" s="64">
        <f t="shared" ref="H162:AE162" si="62">+H142-H143-H160</f>
        <v>0</v>
      </c>
      <c r="I162" s="64">
        <f t="shared" si="62"/>
        <v>0</v>
      </c>
      <c r="J162" s="64">
        <f t="shared" si="62"/>
        <v>0</v>
      </c>
      <c r="K162" s="64">
        <f t="shared" si="62"/>
        <v>0</v>
      </c>
      <c r="L162" s="64">
        <f t="shared" si="62"/>
        <v>0</v>
      </c>
      <c r="M162" s="64">
        <f t="shared" si="62"/>
        <v>0</v>
      </c>
      <c r="N162" s="64">
        <f t="shared" si="62"/>
        <v>0</v>
      </c>
      <c r="O162" s="64">
        <f t="shared" si="62"/>
        <v>0</v>
      </c>
      <c r="P162" s="64">
        <f t="shared" si="62"/>
        <v>0</v>
      </c>
      <c r="Q162" s="64">
        <f t="shared" si="62"/>
        <v>0</v>
      </c>
      <c r="R162" s="64">
        <f t="shared" si="62"/>
        <v>0</v>
      </c>
      <c r="S162" s="64">
        <f t="shared" si="62"/>
        <v>0</v>
      </c>
      <c r="T162" s="64">
        <f t="shared" si="62"/>
        <v>0</v>
      </c>
      <c r="U162" s="64">
        <f t="shared" si="62"/>
        <v>0</v>
      </c>
      <c r="V162" s="64">
        <f t="shared" si="62"/>
        <v>0</v>
      </c>
      <c r="W162" s="64">
        <f t="shared" si="62"/>
        <v>0</v>
      </c>
      <c r="X162" s="64">
        <f t="shared" si="62"/>
        <v>0</v>
      </c>
      <c r="Y162" s="64">
        <f t="shared" si="62"/>
        <v>0</v>
      </c>
      <c r="Z162" s="64">
        <f t="shared" si="62"/>
        <v>0</v>
      </c>
      <c r="AA162" s="64">
        <f t="shared" si="62"/>
        <v>0</v>
      </c>
      <c r="AB162" s="64">
        <f t="shared" si="62"/>
        <v>0</v>
      </c>
      <c r="AC162" s="64">
        <f t="shared" si="62"/>
        <v>0</v>
      </c>
      <c r="AD162" s="64">
        <f t="shared" si="62"/>
        <v>0</v>
      </c>
      <c r="AE162" s="64">
        <f t="shared" si="62"/>
        <v>0</v>
      </c>
      <c r="AF162" s="210">
        <f>+AF74-AF160-AF141</f>
        <v>0</v>
      </c>
      <c r="AG162" s="209"/>
      <c r="AH162" s="52"/>
      <c r="AI162" s="52"/>
      <c r="AJ162" s="52"/>
      <c r="AK162" s="45"/>
      <c r="AL162" s="45"/>
      <c r="AM162" s="45"/>
      <c r="AN162" s="45"/>
      <c r="AO162" s="45"/>
      <c r="AP162" s="45"/>
      <c r="AQ162" s="45"/>
    </row>
    <row r="163" spans="1:43" x14ac:dyDescent="0.2">
      <c r="A163" s="240" t="s">
        <v>120</v>
      </c>
      <c r="B163" s="66"/>
      <c r="C163" s="66"/>
      <c r="D163" s="66"/>
      <c r="E163" s="129"/>
      <c r="F163" s="130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202"/>
      <c r="AG163" s="193"/>
      <c r="AH163" s="72"/>
      <c r="AI163" s="52"/>
      <c r="AJ163" s="52"/>
      <c r="AK163" s="45"/>
      <c r="AL163" s="45"/>
      <c r="AM163" s="45"/>
      <c r="AN163" s="45"/>
      <c r="AO163" s="45"/>
      <c r="AP163" s="45"/>
      <c r="AQ163" s="45"/>
    </row>
    <row r="164" spans="1:43" x14ac:dyDescent="0.2">
      <c r="A164" s="240" t="s">
        <v>120</v>
      </c>
      <c r="B164" s="66"/>
      <c r="C164" s="66"/>
      <c r="D164" s="66"/>
      <c r="E164" s="18" t="s">
        <v>21</v>
      </c>
      <c r="F164" s="93" t="s">
        <v>25</v>
      </c>
      <c r="G164" s="31">
        <f>+IF(G6&lt;&gt;"",VLOOKUP(G$1,Tablas!$A$21:$P$35,2+G$5,FALSE),0)</f>
        <v>0</v>
      </c>
      <c r="H164" s="31">
        <f>+IF(H6&lt;&gt;"",VLOOKUP(H$1,Tablas!$A$21:$P$35,2+H$5,FALSE),0)</f>
        <v>0</v>
      </c>
      <c r="I164" s="31">
        <f>+IF(I6&lt;&gt;"",VLOOKUP(I$1,Tablas!$A$21:$P$35,2+I$5,FALSE),0)</f>
        <v>0</v>
      </c>
      <c r="J164" s="31">
        <f>+IF(J6&lt;&gt;"",VLOOKUP(J$1,Tablas!$A$21:$P$35,2+J$5,FALSE),0)</f>
        <v>0</v>
      </c>
      <c r="K164" s="31">
        <f>+IF(K6&lt;&gt;"",VLOOKUP(K$1,Tablas!$A$21:$P$35,2+K$5,FALSE),0)</f>
        <v>0</v>
      </c>
      <c r="L164" s="31">
        <f>+IF(L6&lt;&gt;"",VLOOKUP(L$1,Tablas!$A$21:$P$35,2+L$5,FALSE),0)</f>
        <v>0</v>
      </c>
      <c r="M164" s="31">
        <f>+IF(M6&lt;&gt;"",VLOOKUP(M$1,Tablas!$A$21:$P$35,2+M$5,FALSE),0)</f>
        <v>0</v>
      </c>
      <c r="N164" s="31">
        <f>+IF(N6&lt;&gt;"",VLOOKUP(N$1,Tablas!$A$21:$P$35,2+N$5,FALSE),0)</f>
        <v>0</v>
      </c>
      <c r="O164" s="31">
        <f>+IF(O6&lt;&gt;"",VLOOKUP(O$1,Tablas!$A$21:$P$35,2+O$5,FALSE),0)</f>
        <v>0</v>
      </c>
      <c r="P164" s="31">
        <f>+IF(P6&lt;&gt;"",VLOOKUP(P$1,Tablas!$A$21:$P$35,2+P$5,FALSE),0)</f>
        <v>0</v>
      </c>
      <c r="Q164" s="31">
        <f>+IF(Q6&lt;&gt;"",VLOOKUP(Q$1,Tablas!$A$21:$P$35,2+Q$5,FALSE),0)</f>
        <v>0</v>
      </c>
      <c r="R164" s="31">
        <f>+IF(R6&lt;&gt;"",VLOOKUP(R$1,Tablas!$A$21:$P$35,2+R$5,FALSE),0)</f>
        <v>0</v>
      </c>
      <c r="S164" s="31">
        <f>+IF(S6&lt;&gt;"",VLOOKUP(S$1,Tablas!$A$21:$P$35,2+S$5,FALSE),0)</f>
        <v>0</v>
      </c>
      <c r="T164" s="31">
        <f>+IF(T6&lt;&gt;"",VLOOKUP(T$1,Tablas!$A$21:$P$35,2+T$5,FALSE),0)</f>
        <v>0</v>
      </c>
      <c r="U164" s="31">
        <f>+IF(U6&lt;&gt;"",VLOOKUP(U$1,Tablas!$A$21:$P$35,2+U$5,FALSE),0)</f>
        <v>0</v>
      </c>
      <c r="V164" s="31">
        <f>+IF(V6&lt;&gt;"",VLOOKUP(V$1,Tablas!$A$21:$P$35,2+V$5,FALSE),0)</f>
        <v>0</v>
      </c>
      <c r="W164" s="31">
        <f>+IF(W6&lt;&gt;"",VLOOKUP(W$1,Tablas!$A$21:$P$35,2+W$5,FALSE),0)</f>
        <v>0</v>
      </c>
      <c r="X164" s="31">
        <f>+IF(X6&lt;&gt;"",VLOOKUP(X$1,Tablas!$A$21:$P$35,2+X$5,FALSE),0)</f>
        <v>0</v>
      </c>
      <c r="Y164" s="31">
        <f>+IF(Y6&lt;&gt;"",VLOOKUP(Y$1,Tablas!$A$21:$P$35,2+Y$5,FALSE),0)</f>
        <v>0</v>
      </c>
      <c r="Z164" s="31">
        <f>+IF(Z6&lt;&gt;"",VLOOKUP(Z$1,Tablas!$A$21:$P$35,2+Z$5,FALSE),0)</f>
        <v>0</v>
      </c>
      <c r="AA164" s="31">
        <f>+IF(AA6&lt;&gt;"",VLOOKUP(AA$1,Tablas!$A$21:$P$35,2+AA$5,FALSE),0)</f>
        <v>0</v>
      </c>
      <c r="AB164" s="31">
        <f>+IF(AB6&lt;&gt;"",VLOOKUP(AB$1,Tablas!$A$21:$P$35,2+AB$5,FALSE),0)</f>
        <v>0</v>
      </c>
      <c r="AC164" s="31">
        <f>+IF(AC6&lt;&gt;"",VLOOKUP(AC$1,Tablas!$A$21:$P$35,2+AC$5,FALSE),0)</f>
        <v>0</v>
      </c>
      <c r="AD164" s="31">
        <f>+IF(AD6&lt;&gt;"",VLOOKUP(AD$1,Tablas!$A$21:$P$35,2+AD$5,FALSE),0)</f>
        <v>0</v>
      </c>
      <c r="AE164" s="126">
        <f>+IF(AE6&lt;&gt;"",VLOOKUP(AE$1,Tablas!$A$21:$P$35,2+AE$5,FALSE),0)</f>
        <v>0</v>
      </c>
      <c r="AF164" s="196">
        <f>+IF(AF6&lt;&gt;"",VLOOKUP(13,Tablas!$A$21:$P$35,2+$AF$5,FALSE),0)</f>
        <v>123861.17</v>
      </c>
      <c r="AG164" s="193"/>
      <c r="AH164" s="73"/>
      <c r="AI164" s="52"/>
      <c r="AJ164" s="52"/>
      <c r="AK164" s="45"/>
      <c r="AL164" s="45"/>
      <c r="AM164" s="45"/>
      <c r="AN164" s="45"/>
      <c r="AO164" s="45"/>
      <c r="AP164" s="45"/>
      <c r="AQ164" s="45"/>
    </row>
    <row r="165" spans="1:43" x14ac:dyDescent="0.2">
      <c r="A165" s="240" t="s">
        <v>120</v>
      </c>
      <c r="B165" s="66"/>
      <c r="C165" s="74"/>
      <c r="D165" s="75" t="s">
        <v>26</v>
      </c>
      <c r="E165" s="18" t="s">
        <v>22</v>
      </c>
      <c r="F165" s="93" t="s">
        <v>25</v>
      </c>
      <c r="G165" s="31">
        <f>+IF(G6="",0,VLOOKUP(G1,Tablas!$A$37:$P$51,2+G$5,FALSE))</f>
        <v>0</v>
      </c>
      <c r="H165" s="31">
        <f>+IF(H6="",0,VLOOKUP(H1,Tablas!$A$37:$P$51,2+H$5,FALSE))</f>
        <v>0</v>
      </c>
      <c r="I165" s="31">
        <f>+IF(I6="",0,VLOOKUP(I1,Tablas!$A$37:$P$51,2+I$5,FALSE))</f>
        <v>0</v>
      </c>
      <c r="J165" s="31">
        <f>+IF(J6="",0,VLOOKUP(J1,Tablas!$A$37:$P$51,2+J$5,FALSE))</f>
        <v>0</v>
      </c>
      <c r="K165" s="31">
        <f>+IF(K6="",0,VLOOKUP(K1,Tablas!$A$37:$P$51,2+K$5,FALSE))</f>
        <v>0</v>
      </c>
      <c r="L165" s="31">
        <f>+IF(L6="",0,VLOOKUP(L1,Tablas!$A$37:$P$51,2+L$5,FALSE))</f>
        <v>0</v>
      </c>
      <c r="M165" s="31">
        <f>+IF(M6="",0,VLOOKUP(M1,Tablas!$A$37:$P$51,2+M$5,FALSE))</f>
        <v>0</v>
      </c>
      <c r="N165" s="31">
        <f>+IF(N6="",0,VLOOKUP(N1,Tablas!$A$37:$P$51,2+N$5,FALSE))</f>
        <v>0</v>
      </c>
      <c r="O165" s="31">
        <f>+IF(O6="",0,VLOOKUP(O1,Tablas!$A$37:$P$51,2+O$5,FALSE))</f>
        <v>0</v>
      </c>
      <c r="P165" s="31">
        <f>+IF(P6="",0,VLOOKUP(P1,Tablas!$A$37:$P$51,2+P$5,FALSE))</f>
        <v>0</v>
      </c>
      <c r="Q165" s="31">
        <f>+IF(Q6="",0,VLOOKUP(Q1,Tablas!$A$37:$P$51,2+Q$5,FALSE))</f>
        <v>0</v>
      </c>
      <c r="R165" s="31">
        <f>+IF(R6="",0,VLOOKUP(R1,Tablas!$A$37:$P$51,2+R$5,FALSE))</f>
        <v>0</v>
      </c>
      <c r="S165" s="31">
        <f>+IF(S6="",0,VLOOKUP(S1,Tablas!$A$37:$P$51,2+S$5,FALSE))</f>
        <v>0</v>
      </c>
      <c r="T165" s="31">
        <f>+IF(T6="",0,VLOOKUP(T1,Tablas!$A$37:$P$51,2+T$5,FALSE))</f>
        <v>0</v>
      </c>
      <c r="U165" s="31">
        <f>+IF(U6="",0,VLOOKUP(U1,Tablas!$A$37:$P$51,2+U$5,FALSE))</f>
        <v>0</v>
      </c>
      <c r="V165" s="31">
        <f>+IF(V6="",0,VLOOKUP(V1,Tablas!$A$37:$P$51,2+V$5,FALSE))</f>
        <v>0</v>
      </c>
      <c r="W165" s="31">
        <f>+IF(W6="",0,VLOOKUP(W1,Tablas!$A$37:$P$51,2+W$5,FALSE))</f>
        <v>0</v>
      </c>
      <c r="X165" s="31">
        <f>+IF(X6="",0,VLOOKUP(X1,Tablas!$A$37:$P$51,2+X$5,FALSE))</f>
        <v>0</v>
      </c>
      <c r="Y165" s="31">
        <f>+IF(Y6="",0,VLOOKUP(Y1,Tablas!$A$37:$P$51,2+Y$5,FALSE))</f>
        <v>0</v>
      </c>
      <c r="Z165" s="31">
        <f>+IF(Z6="",0,VLOOKUP(Z1,Tablas!$A$37:$P$51,2+Z$5,FALSE))</f>
        <v>0</v>
      </c>
      <c r="AA165" s="31">
        <f>+IF(AA6="",0,VLOOKUP(AA1,Tablas!$A$37:$P$51,2+AA$5,FALSE))</f>
        <v>0</v>
      </c>
      <c r="AB165" s="31">
        <f>+IF(AB6="",0,VLOOKUP(AB1,Tablas!$A$37:$P$51,2+AB$5,FALSE))</f>
        <v>0</v>
      </c>
      <c r="AC165" s="31">
        <f>+IF(AC6="",0,VLOOKUP(AC1,Tablas!$A$37:$P$51,2+AC$5,FALSE))</f>
        <v>0</v>
      </c>
      <c r="AD165" s="31">
        <f>+IF(AD6="",0,VLOOKUP(AD1,Tablas!$A$37:$P$51,2+AD$5,FALSE))</f>
        <v>0</v>
      </c>
      <c r="AE165" s="126">
        <f>+IF(AE6="",0,VLOOKUP(AE1,Tablas!$A$37:$P$51,2+AE$5,FALSE))</f>
        <v>0</v>
      </c>
      <c r="AF165" s="196">
        <f>VLOOKUP(13,Tablas!$A$37:$P$51,2+AF$5)</f>
        <v>594533.62</v>
      </c>
      <c r="AG165" s="193"/>
      <c r="AH165" s="73"/>
      <c r="AI165" s="52"/>
      <c r="AJ165" s="52"/>
      <c r="AK165" s="45"/>
      <c r="AL165" s="45"/>
      <c r="AM165" s="45"/>
      <c r="AN165" s="45"/>
      <c r="AO165" s="45"/>
      <c r="AP165" s="45"/>
      <c r="AQ165" s="45"/>
    </row>
    <row r="166" spans="1:43" x14ac:dyDescent="0.2">
      <c r="A166" s="240" t="s">
        <v>120</v>
      </c>
      <c r="B166" s="66"/>
      <c r="C166" s="43"/>
      <c r="D166" s="28">
        <f>+COUNTIF(E190,"&gt;0")</f>
        <v>0</v>
      </c>
      <c r="E166" s="18" t="s">
        <v>23</v>
      </c>
      <c r="F166" s="93" t="s">
        <v>25</v>
      </c>
      <c r="G166" s="31">
        <f>+G190</f>
        <v>0</v>
      </c>
      <c r="H166" s="31">
        <f t="shared" ref="H166:AE166" si="63">+H190</f>
        <v>0</v>
      </c>
      <c r="I166" s="31">
        <f t="shared" si="63"/>
        <v>0</v>
      </c>
      <c r="J166" s="31">
        <f t="shared" si="63"/>
        <v>0</v>
      </c>
      <c r="K166" s="31">
        <f t="shared" si="63"/>
        <v>0</v>
      </c>
      <c r="L166" s="31">
        <f t="shared" si="63"/>
        <v>0</v>
      </c>
      <c r="M166" s="31">
        <f t="shared" si="63"/>
        <v>0</v>
      </c>
      <c r="N166" s="31">
        <f t="shared" si="63"/>
        <v>0</v>
      </c>
      <c r="O166" s="31">
        <f t="shared" si="63"/>
        <v>0</v>
      </c>
      <c r="P166" s="31">
        <f t="shared" si="63"/>
        <v>0</v>
      </c>
      <c r="Q166" s="31">
        <f t="shared" si="63"/>
        <v>0</v>
      </c>
      <c r="R166" s="31">
        <f t="shared" si="63"/>
        <v>0</v>
      </c>
      <c r="S166" s="31">
        <f t="shared" si="63"/>
        <v>0</v>
      </c>
      <c r="T166" s="31">
        <f t="shared" si="63"/>
        <v>0</v>
      </c>
      <c r="U166" s="31">
        <f t="shared" si="63"/>
        <v>0</v>
      </c>
      <c r="V166" s="31">
        <f t="shared" si="63"/>
        <v>0</v>
      </c>
      <c r="W166" s="31">
        <f t="shared" si="63"/>
        <v>0</v>
      </c>
      <c r="X166" s="31">
        <f t="shared" si="63"/>
        <v>0</v>
      </c>
      <c r="Y166" s="31">
        <f t="shared" si="63"/>
        <v>0</v>
      </c>
      <c r="Z166" s="31">
        <f t="shared" si="63"/>
        <v>0</v>
      </c>
      <c r="AA166" s="31">
        <f t="shared" si="63"/>
        <v>0</v>
      </c>
      <c r="AB166" s="31">
        <f t="shared" si="63"/>
        <v>0</v>
      </c>
      <c r="AC166" s="31">
        <f t="shared" si="63"/>
        <v>0</v>
      </c>
      <c r="AD166" s="31">
        <f t="shared" si="63"/>
        <v>0</v>
      </c>
      <c r="AE166" s="126">
        <f t="shared" si="63"/>
        <v>0</v>
      </c>
      <c r="AF166" s="196">
        <f t="shared" ref="AF166" si="64">+AF190</f>
        <v>0</v>
      </c>
      <c r="AG166" s="193"/>
      <c r="AH166" s="73"/>
      <c r="AI166" s="52"/>
      <c r="AJ166" s="52"/>
      <c r="AK166" s="45"/>
      <c r="AL166" s="45"/>
      <c r="AM166" s="45"/>
      <c r="AN166" s="45"/>
      <c r="AO166" s="45"/>
      <c r="AP166" s="45"/>
      <c r="AQ166" s="45"/>
    </row>
    <row r="167" spans="1:43" x14ac:dyDescent="0.2">
      <c r="A167" s="240" t="s">
        <v>120</v>
      </c>
      <c r="B167" s="66"/>
      <c r="C167" s="43"/>
      <c r="D167" s="28">
        <f>COUNTIF(E191:E202,"&gt;0")</f>
        <v>0</v>
      </c>
      <c r="E167" s="18" t="s">
        <v>24</v>
      </c>
      <c r="F167" s="93" t="s">
        <v>25</v>
      </c>
      <c r="G167" s="31">
        <f t="shared" ref="G167:AE167" si="65">+SUM(G191:G202)</f>
        <v>0</v>
      </c>
      <c r="H167" s="31">
        <f t="shared" si="65"/>
        <v>0</v>
      </c>
      <c r="I167" s="31">
        <f t="shared" si="65"/>
        <v>0</v>
      </c>
      <c r="J167" s="31">
        <f t="shared" si="65"/>
        <v>0</v>
      </c>
      <c r="K167" s="31">
        <f t="shared" si="65"/>
        <v>0</v>
      </c>
      <c r="L167" s="31">
        <f t="shared" si="65"/>
        <v>0</v>
      </c>
      <c r="M167" s="31">
        <f t="shared" si="65"/>
        <v>0</v>
      </c>
      <c r="N167" s="31">
        <f t="shared" si="65"/>
        <v>0</v>
      </c>
      <c r="O167" s="31">
        <f t="shared" si="65"/>
        <v>0</v>
      </c>
      <c r="P167" s="31">
        <f t="shared" si="65"/>
        <v>0</v>
      </c>
      <c r="Q167" s="31">
        <f t="shared" si="65"/>
        <v>0</v>
      </c>
      <c r="R167" s="31">
        <f t="shared" si="65"/>
        <v>0</v>
      </c>
      <c r="S167" s="31">
        <f t="shared" si="65"/>
        <v>0</v>
      </c>
      <c r="T167" s="31">
        <f t="shared" si="65"/>
        <v>0</v>
      </c>
      <c r="U167" s="31">
        <f t="shared" si="65"/>
        <v>0</v>
      </c>
      <c r="V167" s="31">
        <f t="shared" si="65"/>
        <v>0</v>
      </c>
      <c r="W167" s="31">
        <f t="shared" si="65"/>
        <v>0</v>
      </c>
      <c r="X167" s="31">
        <f t="shared" si="65"/>
        <v>0</v>
      </c>
      <c r="Y167" s="31">
        <f t="shared" si="65"/>
        <v>0</v>
      </c>
      <c r="Z167" s="31">
        <f t="shared" si="65"/>
        <v>0</v>
      </c>
      <c r="AA167" s="31">
        <f t="shared" si="65"/>
        <v>0</v>
      </c>
      <c r="AB167" s="31">
        <f t="shared" si="65"/>
        <v>0</v>
      </c>
      <c r="AC167" s="31">
        <f t="shared" si="65"/>
        <v>0</v>
      </c>
      <c r="AD167" s="31">
        <f t="shared" si="65"/>
        <v>0</v>
      </c>
      <c r="AE167" s="126">
        <f t="shared" si="65"/>
        <v>0</v>
      </c>
      <c r="AF167" s="196">
        <f t="shared" ref="AF167" si="66">+SUM(AF191:AF202)</f>
        <v>0</v>
      </c>
      <c r="AG167" s="193"/>
      <c r="AH167" s="63"/>
      <c r="AI167" s="52"/>
      <c r="AJ167" s="52"/>
      <c r="AK167" s="45"/>
      <c r="AL167" s="45"/>
      <c r="AM167" s="45"/>
      <c r="AN167" s="45"/>
      <c r="AO167" s="45"/>
      <c r="AP167" s="45"/>
      <c r="AQ167" s="45"/>
    </row>
    <row r="168" spans="1:43" x14ac:dyDescent="0.2">
      <c r="A168" s="240" t="s">
        <v>120</v>
      </c>
      <c r="B168" s="66"/>
      <c r="C168" s="66"/>
      <c r="D168" s="66"/>
      <c r="E168" s="18" t="s">
        <v>29</v>
      </c>
      <c r="F168" s="93" t="s">
        <v>25</v>
      </c>
      <c r="G168" s="31">
        <f t="shared" ref="G168:AF168" si="67">+SUM(G164:G167)</f>
        <v>0</v>
      </c>
      <c r="H168" s="31">
        <f t="shared" si="67"/>
        <v>0</v>
      </c>
      <c r="I168" s="31">
        <f t="shared" si="67"/>
        <v>0</v>
      </c>
      <c r="J168" s="31">
        <f t="shared" si="67"/>
        <v>0</v>
      </c>
      <c r="K168" s="31">
        <f t="shared" si="67"/>
        <v>0</v>
      </c>
      <c r="L168" s="31">
        <f t="shared" si="67"/>
        <v>0</v>
      </c>
      <c r="M168" s="31">
        <f t="shared" si="67"/>
        <v>0</v>
      </c>
      <c r="N168" s="31">
        <f t="shared" si="67"/>
        <v>0</v>
      </c>
      <c r="O168" s="31">
        <f t="shared" si="67"/>
        <v>0</v>
      </c>
      <c r="P168" s="31">
        <f t="shared" si="67"/>
        <v>0</v>
      </c>
      <c r="Q168" s="31">
        <f t="shared" si="67"/>
        <v>0</v>
      </c>
      <c r="R168" s="31">
        <f t="shared" si="67"/>
        <v>0</v>
      </c>
      <c r="S168" s="31">
        <f t="shared" si="67"/>
        <v>0</v>
      </c>
      <c r="T168" s="31">
        <f t="shared" si="67"/>
        <v>0</v>
      </c>
      <c r="U168" s="31">
        <f t="shared" si="67"/>
        <v>0</v>
      </c>
      <c r="V168" s="31">
        <f t="shared" si="67"/>
        <v>0</v>
      </c>
      <c r="W168" s="31">
        <f t="shared" si="67"/>
        <v>0</v>
      </c>
      <c r="X168" s="31">
        <f t="shared" si="67"/>
        <v>0</v>
      </c>
      <c r="Y168" s="31">
        <f t="shared" si="67"/>
        <v>0</v>
      </c>
      <c r="Z168" s="31">
        <f t="shared" si="67"/>
        <v>0</v>
      </c>
      <c r="AA168" s="31">
        <f t="shared" si="67"/>
        <v>0</v>
      </c>
      <c r="AB168" s="31">
        <f t="shared" si="67"/>
        <v>0</v>
      </c>
      <c r="AC168" s="31">
        <f t="shared" si="67"/>
        <v>0</v>
      </c>
      <c r="AD168" s="31">
        <f t="shared" si="67"/>
        <v>0</v>
      </c>
      <c r="AE168" s="126">
        <f t="shared" si="67"/>
        <v>0</v>
      </c>
      <c r="AF168" s="196">
        <f t="shared" si="67"/>
        <v>718394.79</v>
      </c>
      <c r="AG168" s="193"/>
      <c r="AH168" s="52"/>
      <c r="AI168" s="52"/>
      <c r="AJ168" s="52"/>
      <c r="AK168" s="45"/>
      <c r="AL168" s="45"/>
      <c r="AM168" s="45"/>
      <c r="AN168" s="45"/>
      <c r="AO168" s="45"/>
      <c r="AP168" s="45"/>
      <c r="AQ168" s="45"/>
    </row>
    <row r="169" spans="1:43" x14ac:dyDescent="0.2">
      <c r="A169" s="240" t="s">
        <v>120</v>
      </c>
      <c r="B169" s="66"/>
      <c r="C169" s="66"/>
      <c r="D169" s="66"/>
      <c r="E169" s="70"/>
      <c r="F169" s="69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202"/>
      <c r="AG169" s="193"/>
      <c r="AH169" s="52"/>
      <c r="AI169" s="52"/>
      <c r="AJ169" s="52"/>
      <c r="AK169" s="45"/>
      <c r="AL169" s="45"/>
      <c r="AM169" s="45"/>
      <c r="AN169" s="45"/>
      <c r="AO169" s="45"/>
      <c r="AP169" s="45"/>
      <c r="AQ169" s="45"/>
    </row>
    <row r="170" spans="1:43" x14ac:dyDescent="0.2">
      <c r="A170" s="240" t="s">
        <v>120</v>
      </c>
      <c r="B170" s="66"/>
      <c r="C170" s="66"/>
      <c r="D170" s="66"/>
      <c r="E170" s="54" t="s">
        <v>104</v>
      </c>
      <c r="F170" s="93" t="s">
        <v>25</v>
      </c>
      <c r="G170" s="64">
        <f t="shared" ref="G170:AE170" si="68">+IF(G168&gt;G162,0,G162-G168)</f>
        <v>0</v>
      </c>
      <c r="H170" s="64">
        <f t="shared" si="68"/>
        <v>0</v>
      </c>
      <c r="I170" s="64">
        <f t="shared" si="68"/>
        <v>0</v>
      </c>
      <c r="J170" s="64">
        <f t="shared" si="68"/>
        <v>0</v>
      </c>
      <c r="K170" s="64">
        <f t="shared" si="68"/>
        <v>0</v>
      </c>
      <c r="L170" s="64">
        <f t="shared" si="68"/>
        <v>0</v>
      </c>
      <c r="M170" s="64">
        <f t="shared" si="68"/>
        <v>0</v>
      </c>
      <c r="N170" s="64">
        <f t="shared" si="68"/>
        <v>0</v>
      </c>
      <c r="O170" s="64">
        <f t="shared" si="68"/>
        <v>0</v>
      </c>
      <c r="P170" s="64">
        <f t="shared" si="68"/>
        <v>0</v>
      </c>
      <c r="Q170" s="64">
        <f t="shared" si="68"/>
        <v>0</v>
      </c>
      <c r="R170" s="64">
        <f t="shared" si="68"/>
        <v>0</v>
      </c>
      <c r="S170" s="64">
        <f t="shared" si="68"/>
        <v>0</v>
      </c>
      <c r="T170" s="64">
        <f t="shared" si="68"/>
        <v>0</v>
      </c>
      <c r="U170" s="64">
        <f t="shared" si="68"/>
        <v>0</v>
      </c>
      <c r="V170" s="64">
        <f t="shared" si="68"/>
        <v>0</v>
      </c>
      <c r="W170" s="64">
        <f t="shared" si="68"/>
        <v>0</v>
      </c>
      <c r="X170" s="64">
        <f t="shared" si="68"/>
        <v>0</v>
      </c>
      <c r="Y170" s="64">
        <f t="shared" si="68"/>
        <v>0</v>
      </c>
      <c r="Z170" s="64">
        <f t="shared" si="68"/>
        <v>0</v>
      </c>
      <c r="AA170" s="64">
        <f t="shared" si="68"/>
        <v>0</v>
      </c>
      <c r="AB170" s="64">
        <f t="shared" si="68"/>
        <v>0</v>
      </c>
      <c r="AC170" s="64">
        <f t="shared" si="68"/>
        <v>0</v>
      </c>
      <c r="AD170" s="64">
        <f t="shared" si="68"/>
        <v>0</v>
      </c>
      <c r="AE170" s="188">
        <f t="shared" si="68"/>
        <v>0</v>
      </c>
      <c r="AF170" s="210">
        <f>IF(AF162&gt;AF168,AF162-AF168,0)</f>
        <v>0</v>
      </c>
      <c r="AG170" s="193"/>
      <c r="AH170" s="52"/>
      <c r="AI170" s="52"/>
      <c r="AJ170" s="52"/>
      <c r="AK170" s="45"/>
      <c r="AL170" s="45"/>
      <c r="AM170" s="45"/>
      <c r="AN170" s="45"/>
      <c r="AO170" s="45"/>
      <c r="AP170" s="45"/>
      <c r="AQ170" s="45"/>
    </row>
    <row r="171" spans="1:43" x14ac:dyDescent="0.2">
      <c r="A171" s="240" t="s">
        <v>120</v>
      </c>
      <c r="B171" s="66"/>
      <c r="C171" s="66"/>
      <c r="D171" s="66"/>
      <c r="E171" s="136" t="s">
        <v>237</v>
      </c>
      <c r="F171" s="128"/>
      <c r="G171" s="65">
        <f>+G141</f>
        <v>0</v>
      </c>
      <c r="H171" s="65">
        <f t="shared" ref="H171:AE171" si="69">+G171+H141</f>
        <v>0</v>
      </c>
      <c r="I171" s="65">
        <f t="shared" si="69"/>
        <v>0</v>
      </c>
      <c r="J171" s="65">
        <f t="shared" si="69"/>
        <v>0</v>
      </c>
      <c r="K171" s="65">
        <f t="shared" si="69"/>
        <v>0</v>
      </c>
      <c r="L171" s="65">
        <f t="shared" si="69"/>
        <v>0</v>
      </c>
      <c r="M171" s="65">
        <f t="shared" si="69"/>
        <v>0</v>
      </c>
      <c r="N171" s="65">
        <f t="shared" si="69"/>
        <v>0</v>
      </c>
      <c r="O171" s="65">
        <f t="shared" si="69"/>
        <v>0</v>
      </c>
      <c r="P171" s="65">
        <f t="shared" si="69"/>
        <v>0</v>
      </c>
      <c r="Q171" s="65">
        <f t="shared" si="69"/>
        <v>0</v>
      </c>
      <c r="R171" s="65">
        <f t="shared" si="69"/>
        <v>0</v>
      </c>
      <c r="S171" s="65">
        <f t="shared" si="69"/>
        <v>0</v>
      </c>
      <c r="T171" s="65">
        <f t="shared" si="69"/>
        <v>0</v>
      </c>
      <c r="U171" s="65">
        <f t="shared" si="69"/>
        <v>0</v>
      </c>
      <c r="V171" s="65">
        <f t="shared" si="69"/>
        <v>0</v>
      </c>
      <c r="W171" s="65">
        <f t="shared" si="69"/>
        <v>0</v>
      </c>
      <c r="X171" s="65">
        <f t="shared" si="69"/>
        <v>0</v>
      </c>
      <c r="Y171" s="65">
        <f t="shared" si="69"/>
        <v>0</v>
      </c>
      <c r="Z171" s="65">
        <f t="shared" si="69"/>
        <v>0</v>
      </c>
      <c r="AA171" s="65">
        <f t="shared" si="69"/>
        <v>0</v>
      </c>
      <c r="AB171" s="65">
        <f t="shared" si="69"/>
        <v>0</v>
      </c>
      <c r="AC171" s="65">
        <f t="shared" si="69"/>
        <v>0</v>
      </c>
      <c r="AD171" s="65">
        <f t="shared" si="69"/>
        <v>0</v>
      </c>
      <c r="AE171" s="65">
        <f t="shared" si="69"/>
        <v>0</v>
      </c>
      <c r="AF171" s="208">
        <f>+AE171</f>
        <v>0</v>
      </c>
      <c r="AG171" s="193"/>
      <c r="AH171" s="52"/>
      <c r="AI171" s="52"/>
      <c r="AJ171" s="52"/>
      <c r="AK171" s="45"/>
      <c r="AL171" s="45"/>
      <c r="AM171" s="45"/>
      <c r="AN171" s="45"/>
      <c r="AO171" s="45"/>
      <c r="AP171" s="45"/>
      <c r="AQ171" s="45"/>
    </row>
    <row r="172" spans="1:43" x14ac:dyDescent="0.2">
      <c r="A172" s="240" t="s">
        <v>120</v>
      </c>
      <c r="B172" s="265" t="s">
        <v>131</v>
      </c>
      <c r="C172" s="266"/>
      <c r="D172" s="266"/>
      <c r="E172" s="266"/>
      <c r="F172" s="267"/>
      <c r="G172" s="65">
        <f t="shared" ref="G172:AF172" si="70">+G170+G171</f>
        <v>0</v>
      </c>
      <c r="H172" s="65">
        <f t="shared" si="70"/>
        <v>0</v>
      </c>
      <c r="I172" s="65">
        <f t="shared" si="70"/>
        <v>0</v>
      </c>
      <c r="J172" s="65">
        <f t="shared" si="70"/>
        <v>0</v>
      </c>
      <c r="K172" s="65">
        <f t="shared" si="70"/>
        <v>0</v>
      </c>
      <c r="L172" s="65">
        <f t="shared" si="70"/>
        <v>0</v>
      </c>
      <c r="M172" s="65">
        <f t="shared" si="70"/>
        <v>0</v>
      </c>
      <c r="N172" s="65">
        <f t="shared" si="70"/>
        <v>0</v>
      </c>
      <c r="O172" s="65">
        <f t="shared" si="70"/>
        <v>0</v>
      </c>
      <c r="P172" s="65">
        <f t="shared" si="70"/>
        <v>0</v>
      </c>
      <c r="Q172" s="65">
        <f t="shared" si="70"/>
        <v>0</v>
      </c>
      <c r="R172" s="65">
        <f t="shared" si="70"/>
        <v>0</v>
      </c>
      <c r="S172" s="65">
        <f t="shared" si="70"/>
        <v>0</v>
      </c>
      <c r="T172" s="65">
        <f t="shared" si="70"/>
        <v>0</v>
      </c>
      <c r="U172" s="65">
        <f t="shared" si="70"/>
        <v>0</v>
      </c>
      <c r="V172" s="65">
        <f t="shared" si="70"/>
        <v>0</v>
      </c>
      <c r="W172" s="65">
        <f t="shared" si="70"/>
        <v>0</v>
      </c>
      <c r="X172" s="65">
        <f t="shared" si="70"/>
        <v>0</v>
      </c>
      <c r="Y172" s="65">
        <f t="shared" si="70"/>
        <v>0</v>
      </c>
      <c r="Z172" s="65">
        <f t="shared" si="70"/>
        <v>0</v>
      </c>
      <c r="AA172" s="65">
        <f t="shared" si="70"/>
        <v>0</v>
      </c>
      <c r="AB172" s="65">
        <f t="shared" si="70"/>
        <v>0</v>
      </c>
      <c r="AC172" s="65">
        <f t="shared" si="70"/>
        <v>0</v>
      </c>
      <c r="AD172" s="65">
        <f t="shared" si="70"/>
        <v>0</v>
      </c>
      <c r="AE172" s="65">
        <f t="shared" si="70"/>
        <v>0</v>
      </c>
      <c r="AF172" s="208">
        <f t="shared" si="70"/>
        <v>0</v>
      </c>
      <c r="AG172" s="193"/>
      <c r="AH172" s="52"/>
      <c r="AI172" s="52"/>
      <c r="AJ172" s="52"/>
      <c r="AK172" s="45"/>
      <c r="AL172" s="45"/>
      <c r="AM172" s="45"/>
      <c r="AN172" s="45"/>
      <c r="AO172" s="45"/>
      <c r="AP172" s="45"/>
      <c r="AQ172" s="45"/>
    </row>
    <row r="173" spans="1:43" x14ac:dyDescent="0.2">
      <c r="A173" s="240" t="s">
        <v>120</v>
      </c>
      <c r="B173" s="66"/>
      <c r="C173" s="66"/>
      <c r="D173" s="66"/>
      <c r="E173" s="131"/>
      <c r="F173" s="132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202"/>
      <c r="AG173" s="193"/>
      <c r="AH173" s="52"/>
      <c r="AI173" s="52"/>
      <c r="AJ173" s="52"/>
      <c r="AK173" s="45"/>
      <c r="AL173" s="45"/>
      <c r="AM173" s="45"/>
      <c r="AN173" s="45"/>
      <c r="AO173" s="45"/>
      <c r="AP173" s="45"/>
      <c r="AQ173" s="45"/>
    </row>
    <row r="174" spans="1:43" x14ac:dyDescent="0.2">
      <c r="A174" s="240" t="s">
        <v>120</v>
      </c>
      <c r="B174" s="66"/>
      <c r="C174" s="66"/>
      <c r="D174" s="66"/>
      <c r="E174" s="76" t="s">
        <v>113</v>
      </c>
      <c r="F174" s="77" t="s">
        <v>25</v>
      </c>
      <c r="G174" s="31">
        <f t="shared" ref="G174:AE174" si="71">IF(G$6&lt;&gt;"",VLOOKUP(G$170,CHOOSE(G$1,enero,febre,marzo,abril,mayo,junio,julio,agost,septi,octub,novie,diciem),2,TRUE)+(G$170-VLOOKUP(G170,CHOOSE(G$1,enero,febre,marzo,abril,mayo,junio,julio,agost,septi,octub,novie,diciem),1,TRUE))*VLOOKUP(G$170,CHOOSE(G$1,enero,febre,marzo,abril,mayo,junio,julio,agost,septi,octub,novie,diciem),3),0)</f>
        <v>0</v>
      </c>
      <c r="H174" s="31">
        <f t="shared" si="71"/>
        <v>0</v>
      </c>
      <c r="I174" s="31">
        <f t="shared" si="71"/>
        <v>0</v>
      </c>
      <c r="J174" s="31">
        <f t="shared" si="71"/>
        <v>0</v>
      </c>
      <c r="K174" s="31">
        <f t="shared" si="71"/>
        <v>0</v>
      </c>
      <c r="L174" s="31">
        <f t="shared" si="71"/>
        <v>0</v>
      </c>
      <c r="M174" s="31">
        <f t="shared" si="71"/>
        <v>0</v>
      </c>
      <c r="N174" s="31">
        <f t="shared" si="71"/>
        <v>0</v>
      </c>
      <c r="O174" s="31">
        <f t="shared" si="71"/>
        <v>0</v>
      </c>
      <c r="P174" s="31">
        <f t="shared" si="71"/>
        <v>0</v>
      </c>
      <c r="Q174" s="31">
        <f t="shared" si="71"/>
        <v>0</v>
      </c>
      <c r="R174" s="31">
        <f t="shared" si="71"/>
        <v>0</v>
      </c>
      <c r="S174" s="31">
        <f t="shared" si="71"/>
        <v>0</v>
      </c>
      <c r="T174" s="31">
        <f t="shared" si="71"/>
        <v>0</v>
      </c>
      <c r="U174" s="31">
        <f t="shared" si="71"/>
        <v>0</v>
      </c>
      <c r="V174" s="31">
        <f t="shared" si="71"/>
        <v>0</v>
      </c>
      <c r="W174" s="31">
        <f t="shared" si="71"/>
        <v>0</v>
      </c>
      <c r="X174" s="31">
        <f t="shared" si="71"/>
        <v>0</v>
      </c>
      <c r="Y174" s="31">
        <f t="shared" si="71"/>
        <v>0</v>
      </c>
      <c r="Z174" s="31">
        <f t="shared" si="71"/>
        <v>0</v>
      </c>
      <c r="AA174" s="31">
        <f t="shared" si="71"/>
        <v>0</v>
      </c>
      <c r="AB174" s="31">
        <f t="shared" si="71"/>
        <v>0</v>
      </c>
      <c r="AC174" s="31">
        <f t="shared" si="71"/>
        <v>0</v>
      </c>
      <c r="AD174" s="31">
        <f t="shared" si="71"/>
        <v>0</v>
      </c>
      <c r="AE174" s="31">
        <f t="shared" si="71"/>
        <v>0</v>
      </c>
      <c r="AF174" s="196">
        <f>+ROUND(VLOOKUP(AF170,diciem,2)+(AF170-VLOOKUP(AF170,diciem,1))*VLOOKUP(AF170,diciem,3),2)</f>
        <v>0</v>
      </c>
      <c r="AG174" s="193"/>
      <c r="AH174" s="52"/>
      <c r="AI174" s="52"/>
      <c r="AJ174" s="52"/>
      <c r="AK174" s="45"/>
      <c r="AL174" s="45"/>
      <c r="AM174" s="45"/>
      <c r="AN174" s="45"/>
      <c r="AO174" s="45"/>
      <c r="AP174" s="45"/>
      <c r="AQ174" s="45"/>
    </row>
    <row r="175" spans="1:43" x14ac:dyDescent="0.2">
      <c r="A175" s="240" t="s">
        <v>120</v>
      </c>
      <c r="B175" s="66"/>
      <c r="C175" s="66"/>
      <c r="D175" s="66"/>
      <c r="E175" s="140" t="s">
        <v>238</v>
      </c>
      <c r="F175" s="77" t="s">
        <v>25</v>
      </c>
      <c r="G175" s="31">
        <f t="shared" ref="G175:AE175" si="72">IF(G$6&lt;&gt;"",VLOOKUP(G$170,CHOOSE(G$1,enero,febre,marzo,abril,mayo,junio,julio,agost,septi,octub,novie,diciem),3,TRUE)*G171,0)</f>
        <v>0</v>
      </c>
      <c r="H175" s="31">
        <f t="shared" si="72"/>
        <v>0</v>
      </c>
      <c r="I175" s="31">
        <f t="shared" si="72"/>
        <v>0</v>
      </c>
      <c r="J175" s="31">
        <f t="shared" si="72"/>
        <v>0</v>
      </c>
      <c r="K175" s="31">
        <f t="shared" si="72"/>
        <v>0</v>
      </c>
      <c r="L175" s="31">
        <f t="shared" si="72"/>
        <v>0</v>
      </c>
      <c r="M175" s="31">
        <f t="shared" si="72"/>
        <v>0</v>
      </c>
      <c r="N175" s="31">
        <f t="shared" si="72"/>
        <v>0</v>
      </c>
      <c r="O175" s="31">
        <f t="shared" si="72"/>
        <v>0</v>
      </c>
      <c r="P175" s="31">
        <f t="shared" si="72"/>
        <v>0</v>
      </c>
      <c r="Q175" s="31">
        <f t="shared" si="72"/>
        <v>0</v>
      </c>
      <c r="R175" s="31">
        <f t="shared" si="72"/>
        <v>0</v>
      </c>
      <c r="S175" s="31">
        <f t="shared" si="72"/>
        <v>0</v>
      </c>
      <c r="T175" s="31">
        <f t="shared" si="72"/>
        <v>0</v>
      </c>
      <c r="U175" s="31">
        <f t="shared" si="72"/>
        <v>0</v>
      </c>
      <c r="V175" s="31">
        <f t="shared" si="72"/>
        <v>0</v>
      </c>
      <c r="W175" s="31">
        <f t="shared" si="72"/>
        <v>0</v>
      </c>
      <c r="X175" s="31">
        <f t="shared" si="72"/>
        <v>0</v>
      </c>
      <c r="Y175" s="31">
        <f t="shared" si="72"/>
        <v>0</v>
      </c>
      <c r="Z175" s="31">
        <f t="shared" si="72"/>
        <v>0</v>
      </c>
      <c r="AA175" s="31">
        <f t="shared" si="72"/>
        <v>0</v>
      </c>
      <c r="AB175" s="31">
        <f t="shared" si="72"/>
        <v>0</v>
      </c>
      <c r="AC175" s="31">
        <f t="shared" si="72"/>
        <v>0</v>
      </c>
      <c r="AD175" s="31">
        <f t="shared" si="72"/>
        <v>0</v>
      </c>
      <c r="AE175" s="126">
        <f t="shared" si="72"/>
        <v>0</v>
      </c>
      <c r="AF175" s="196">
        <f>+ROUND(VLOOKUP(AF170,diciem,3)*AF171,2)</f>
        <v>0</v>
      </c>
      <c r="AG175" s="193"/>
      <c r="AH175" s="52"/>
      <c r="AI175" s="52"/>
      <c r="AJ175" s="52"/>
      <c r="AK175" s="45"/>
      <c r="AL175" s="45"/>
      <c r="AM175" s="45"/>
      <c r="AN175" s="45"/>
      <c r="AO175" s="45"/>
      <c r="AP175" s="45"/>
      <c r="AQ175" s="45"/>
    </row>
    <row r="176" spans="1:43" x14ac:dyDescent="0.2">
      <c r="A176" s="240" t="s">
        <v>120</v>
      </c>
      <c r="B176" s="66"/>
      <c r="C176" s="66"/>
      <c r="D176" s="66"/>
      <c r="E176" s="76" t="s">
        <v>111</v>
      </c>
      <c r="F176" s="77" t="s">
        <v>25</v>
      </c>
      <c r="G176" s="78">
        <f>+G174+G175</f>
        <v>0</v>
      </c>
      <c r="H176" s="78">
        <f>+H174+H175</f>
        <v>0</v>
      </c>
      <c r="I176" s="78">
        <f t="shared" ref="I176:AF176" si="73">+I174+I175</f>
        <v>0</v>
      </c>
      <c r="J176" s="78">
        <f t="shared" si="73"/>
        <v>0</v>
      </c>
      <c r="K176" s="78">
        <f t="shared" si="73"/>
        <v>0</v>
      </c>
      <c r="L176" s="78">
        <f t="shared" si="73"/>
        <v>0</v>
      </c>
      <c r="M176" s="78">
        <f t="shared" si="73"/>
        <v>0</v>
      </c>
      <c r="N176" s="78">
        <f t="shared" si="73"/>
        <v>0</v>
      </c>
      <c r="O176" s="78">
        <f t="shared" si="73"/>
        <v>0</v>
      </c>
      <c r="P176" s="78">
        <f t="shared" si="73"/>
        <v>0</v>
      </c>
      <c r="Q176" s="78">
        <f t="shared" si="73"/>
        <v>0</v>
      </c>
      <c r="R176" s="78">
        <f t="shared" si="73"/>
        <v>0</v>
      </c>
      <c r="S176" s="78">
        <f t="shared" si="73"/>
        <v>0</v>
      </c>
      <c r="T176" s="78">
        <f t="shared" si="73"/>
        <v>0</v>
      </c>
      <c r="U176" s="78">
        <f t="shared" si="73"/>
        <v>0</v>
      </c>
      <c r="V176" s="78">
        <f t="shared" si="73"/>
        <v>0</v>
      </c>
      <c r="W176" s="78">
        <f t="shared" si="73"/>
        <v>0</v>
      </c>
      <c r="X176" s="78">
        <f t="shared" si="73"/>
        <v>0</v>
      </c>
      <c r="Y176" s="78">
        <f t="shared" si="73"/>
        <v>0</v>
      </c>
      <c r="Z176" s="78">
        <f t="shared" si="73"/>
        <v>0</v>
      </c>
      <c r="AA176" s="78">
        <f t="shared" si="73"/>
        <v>0</v>
      </c>
      <c r="AB176" s="78">
        <f t="shared" si="73"/>
        <v>0</v>
      </c>
      <c r="AC176" s="78">
        <f t="shared" si="73"/>
        <v>0</v>
      </c>
      <c r="AD176" s="78">
        <f t="shared" si="73"/>
        <v>0</v>
      </c>
      <c r="AE176" s="78">
        <f t="shared" si="73"/>
        <v>0</v>
      </c>
      <c r="AF176" s="196">
        <f t="shared" si="73"/>
        <v>0</v>
      </c>
      <c r="AG176" s="193"/>
      <c r="AH176" s="52"/>
      <c r="AI176" s="52"/>
      <c r="AJ176" s="52"/>
      <c r="AK176" s="45"/>
      <c r="AL176" s="45"/>
      <c r="AM176" s="45"/>
      <c r="AN176" s="45"/>
      <c r="AO176" s="45"/>
      <c r="AP176" s="45"/>
      <c r="AQ176" s="45"/>
    </row>
    <row r="177" spans="1:43" x14ac:dyDescent="0.2">
      <c r="A177" s="240" t="s">
        <v>120</v>
      </c>
      <c r="B177" s="66"/>
      <c r="C177" s="66"/>
      <c r="D177" s="66"/>
      <c r="E177" s="76" t="s">
        <v>78</v>
      </c>
      <c r="F177" s="79" t="s">
        <v>81</v>
      </c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206"/>
      <c r="AG177" s="193"/>
      <c r="AH177" s="52"/>
      <c r="AI177" s="52"/>
      <c r="AJ177" s="52"/>
      <c r="AK177" s="45"/>
      <c r="AL177" s="45"/>
      <c r="AM177" s="45"/>
      <c r="AN177" s="45"/>
      <c r="AO177" s="45"/>
      <c r="AP177" s="45"/>
      <c r="AQ177" s="45"/>
    </row>
    <row r="178" spans="1:43" x14ac:dyDescent="0.2">
      <c r="A178" s="240" t="s">
        <v>120</v>
      </c>
      <c r="B178" s="66"/>
      <c r="C178" s="66"/>
      <c r="D178" s="66"/>
      <c r="E178" s="76" t="s">
        <v>83</v>
      </c>
      <c r="F178" s="79" t="s">
        <v>81</v>
      </c>
      <c r="G178" s="152"/>
      <c r="H178" s="152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206"/>
      <c r="AG178" s="193"/>
      <c r="AH178" s="52"/>
      <c r="AI178" s="52"/>
      <c r="AJ178" s="52"/>
      <c r="AK178" s="45"/>
      <c r="AL178" s="45"/>
      <c r="AM178" s="45"/>
      <c r="AN178" s="45"/>
      <c r="AO178" s="45"/>
      <c r="AP178" s="45"/>
      <c r="AQ178" s="45"/>
    </row>
    <row r="179" spans="1:43" x14ac:dyDescent="0.2">
      <c r="A179" s="240" t="s">
        <v>120</v>
      </c>
      <c r="B179" s="66"/>
      <c r="C179" s="66"/>
      <c r="D179" s="66"/>
      <c r="E179" s="76" t="s">
        <v>84</v>
      </c>
      <c r="F179" s="79" t="s">
        <v>25</v>
      </c>
      <c r="G179" s="153"/>
      <c r="H179" s="153"/>
      <c r="I179" s="153"/>
      <c r="J179" s="153"/>
      <c r="K179" s="153"/>
      <c r="L179" s="153"/>
      <c r="M179" s="153"/>
      <c r="N179" s="153"/>
      <c r="O179" s="153"/>
      <c r="P179" s="153"/>
      <c r="Q179" s="153"/>
      <c r="R179" s="153"/>
      <c r="S179" s="153"/>
      <c r="T179" s="153"/>
      <c r="U179" s="153"/>
      <c r="V179" s="153"/>
      <c r="W179" s="153"/>
      <c r="X179" s="153"/>
      <c r="Y179" s="153"/>
      <c r="Z179" s="153"/>
      <c r="AA179" s="153"/>
      <c r="AB179" s="153"/>
      <c r="AC179" s="153"/>
      <c r="AD179" s="153"/>
      <c r="AE179" s="153"/>
      <c r="AF179" s="196">
        <f>+IF(AF177+AF178&gt;AF174,0,AF174-AF177-AF178)</f>
        <v>0</v>
      </c>
      <c r="AG179" s="193"/>
      <c r="AH179" s="52"/>
      <c r="AI179" s="52"/>
      <c r="AJ179" s="52"/>
      <c r="AK179" s="45"/>
      <c r="AL179" s="45"/>
      <c r="AM179" s="45"/>
      <c r="AN179" s="45"/>
      <c r="AO179" s="45"/>
      <c r="AP179" s="45"/>
      <c r="AQ179" s="45"/>
    </row>
    <row r="180" spans="1:43" x14ac:dyDescent="0.2">
      <c r="A180" s="240" t="s">
        <v>120</v>
      </c>
      <c r="B180" s="66"/>
      <c r="C180" s="66"/>
      <c r="D180" s="66"/>
      <c r="E180" s="76" t="s">
        <v>79</v>
      </c>
      <c r="F180" s="77" t="s">
        <v>25</v>
      </c>
      <c r="G180" s="31">
        <v>0</v>
      </c>
      <c r="H180" s="31">
        <f>+IF(H6&lt;&gt;"",SUM($G$187:G187),0)</f>
        <v>0</v>
      </c>
      <c r="I180" s="31">
        <f>+IF(I6&lt;&gt;"",SUM($G$187:H187),0)</f>
        <v>0</v>
      </c>
      <c r="J180" s="31">
        <f>+IF(J6&lt;&gt;"",SUM($G$187:I187),0)</f>
        <v>0</v>
      </c>
      <c r="K180" s="31">
        <f>+IF(K6&lt;&gt;"",SUM($G$187:J187),0)</f>
        <v>0</v>
      </c>
      <c r="L180" s="31">
        <f>+IF(L6&lt;&gt;"",SUM($G$187:K187),0)</f>
        <v>0</v>
      </c>
      <c r="M180" s="31">
        <f>+IF(M6&lt;&gt;"",SUM($G$187:L187),0)</f>
        <v>0</v>
      </c>
      <c r="N180" s="31">
        <f>+IF(N6&lt;&gt;"",SUM($G$187:M187),0)</f>
        <v>0</v>
      </c>
      <c r="O180" s="31">
        <f>+IF(O6&lt;&gt;"",SUM($G$187:N187),0)</f>
        <v>0</v>
      </c>
      <c r="P180" s="31">
        <f>+IF(P6&lt;&gt;"",SUM($G$187:O187),0)</f>
        <v>0</v>
      </c>
      <c r="Q180" s="31">
        <f>+IF(Q6&lt;&gt;"",SUM($G$187:P187),0)</f>
        <v>0</v>
      </c>
      <c r="R180" s="31">
        <f>+IF(R6&lt;&gt;"",SUM($G$187:Q187),0)</f>
        <v>0</v>
      </c>
      <c r="S180" s="31">
        <f>+IF(S6&lt;&gt;"",SUM($G$187:R187),0)</f>
        <v>0</v>
      </c>
      <c r="T180" s="31">
        <f>+IF(T6&lt;&gt;"",SUM($G$187:S187),0)</f>
        <v>0</v>
      </c>
      <c r="U180" s="31">
        <f>+IF(U6&lt;&gt;"",SUM($G$187:T187),0)</f>
        <v>0</v>
      </c>
      <c r="V180" s="31">
        <f>+IF(V6&lt;&gt;"",SUM($G$187:U187),0)</f>
        <v>0</v>
      </c>
      <c r="W180" s="31">
        <f>+IF(W6&lt;&gt;"",SUM($G$187:V187),0)</f>
        <v>0</v>
      </c>
      <c r="X180" s="31">
        <f>+IF(X6&lt;&gt;"",SUM($G$187:W187),0)</f>
        <v>0</v>
      </c>
      <c r="Y180" s="31">
        <f>+IF(Y6&lt;&gt;"",SUM($G$187:X187),0)</f>
        <v>0</v>
      </c>
      <c r="Z180" s="31">
        <f>+IF(Z6&lt;&gt;"",SUM($G$187:Y187),0)</f>
        <v>0</v>
      </c>
      <c r="AA180" s="31">
        <f>+IF(AA6&lt;&gt;"",SUM($G$187:Z187),0)</f>
        <v>0</v>
      </c>
      <c r="AB180" s="31">
        <f>+IF(AB6&lt;&gt;"",SUM($G$187:AA187),0)</f>
        <v>0</v>
      </c>
      <c r="AC180" s="31">
        <f>+IF(AC6&lt;&gt;"",SUM($G$187:AB187),0)</f>
        <v>0</v>
      </c>
      <c r="AD180" s="31">
        <f>+IF(AD6&lt;&gt;"",SUM($G$187:AC187),0)</f>
        <v>0</v>
      </c>
      <c r="AE180" s="126">
        <f>+IF(AE6&lt;&gt;"",SUM($G$187:AD187),0)</f>
        <v>0</v>
      </c>
      <c r="AF180" s="196">
        <f>+IF(AF6&lt;&gt;"",SUM($G$187:AE187),0)</f>
        <v>0</v>
      </c>
      <c r="AG180" s="193"/>
      <c r="AH180" s="52"/>
      <c r="AI180" s="52"/>
      <c r="AJ180" s="52"/>
      <c r="AK180" s="45"/>
      <c r="AL180" s="45"/>
      <c r="AM180" s="45"/>
      <c r="AN180" s="45"/>
      <c r="AO180" s="45"/>
      <c r="AP180" s="45"/>
      <c r="AQ180" s="45"/>
    </row>
    <row r="181" spans="1:43" x14ac:dyDescent="0.2">
      <c r="A181" s="240" t="s">
        <v>120</v>
      </c>
      <c r="B181" s="66"/>
      <c r="C181" s="66"/>
      <c r="D181" s="66"/>
      <c r="E181" s="76" t="s">
        <v>38</v>
      </c>
      <c r="F181" s="77" t="s">
        <v>25</v>
      </c>
      <c r="G181" s="31">
        <f>+G176</f>
        <v>0</v>
      </c>
      <c r="H181" s="31">
        <f t="shared" ref="H181:AE181" si="74">+H176-H180</f>
        <v>0</v>
      </c>
      <c r="I181" s="31">
        <f t="shared" si="74"/>
        <v>0</v>
      </c>
      <c r="J181" s="31">
        <f t="shared" si="74"/>
        <v>0</v>
      </c>
      <c r="K181" s="31">
        <f t="shared" si="74"/>
        <v>0</v>
      </c>
      <c r="L181" s="31">
        <f t="shared" si="74"/>
        <v>0</v>
      </c>
      <c r="M181" s="31">
        <f t="shared" si="74"/>
        <v>0</v>
      </c>
      <c r="N181" s="31">
        <f t="shared" si="74"/>
        <v>0</v>
      </c>
      <c r="O181" s="31">
        <f t="shared" si="74"/>
        <v>0</v>
      </c>
      <c r="P181" s="31">
        <f t="shared" si="74"/>
        <v>0</v>
      </c>
      <c r="Q181" s="31">
        <f t="shared" si="74"/>
        <v>0</v>
      </c>
      <c r="R181" s="31">
        <f t="shared" si="74"/>
        <v>0</v>
      </c>
      <c r="S181" s="31">
        <f t="shared" si="74"/>
        <v>0</v>
      </c>
      <c r="T181" s="31">
        <f t="shared" si="74"/>
        <v>0</v>
      </c>
      <c r="U181" s="31">
        <f t="shared" si="74"/>
        <v>0</v>
      </c>
      <c r="V181" s="31">
        <f t="shared" si="74"/>
        <v>0</v>
      </c>
      <c r="W181" s="31">
        <f t="shared" si="74"/>
        <v>0</v>
      </c>
      <c r="X181" s="31">
        <f t="shared" si="74"/>
        <v>0</v>
      </c>
      <c r="Y181" s="31">
        <f t="shared" si="74"/>
        <v>0</v>
      </c>
      <c r="Z181" s="31">
        <f t="shared" si="74"/>
        <v>0</v>
      </c>
      <c r="AA181" s="31">
        <f t="shared" si="74"/>
        <v>0</v>
      </c>
      <c r="AB181" s="31">
        <f t="shared" si="74"/>
        <v>0</v>
      </c>
      <c r="AC181" s="31">
        <f t="shared" si="74"/>
        <v>0</v>
      </c>
      <c r="AD181" s="31">
        <f t="shared" si="74"/>
        <v>0</v>
      </c>
      <c r="AE181" s="126">
        <f t="shared" si="74"/>
        <v>0</v>
      </c>
      <c r="AF181" s="210">
        <f>+AF179-AF180</f>
        <v>0</v>
      </c>
      <c r="AG181" s="193"/>
      <c r="AH181" s="52"/>
      <c r="AI181" s="52"/>
      <c r="AJ181" s="52"/>
      <c r="AK181" s="45"/>
      <c r="AL181" s="45"/>
      <c r="AM181" s="45"/>
      <c r="AN181" s="45"/>
      <c r="AO181" s="45"/>
      <c r="AP181" s="45"/>
      <c r="AQ181" s="45"/>
    </row>
    <row r="182" spans="1:43" x14ac:dyDescent="0.2">
      <c r="A182" s="240" t="s">
        <v>120</v>
      </c>
      <c r="B182" s="66"/>
      <c r="C182" s="66"/>
      <c r="D182" s="66"/>
      <c r="E182" s="76" t="s">
        <v>52</v>
      </c>
      <c r="F182" s="77" t="s">
        <v>25</v>
      </c>
      <c r="G182" s="31">
        <f>+G23+G33+G55+G65</f>
        <v>0</v>
      </c>
      <c r="H182" s="31">
        <f t="shared" ref="H182:AE182" si="75">+H23+H33+H55+H65</f>
        <v>0</v>
      </c>
      <c r="I182" s="31">
        <f t="shared" si="75"/>
        <v>0</v>
      </c>
      <c r="J182" s="31">
        <f t="shared" si="75"/>
        <v>0</v>
      </c>
      <c r="K182" s="31">
        <f t="shared" si="75"/>
        <v>0</v>
      </c>
      <c r="L182" s="31">
        <f t="shared" si="75"/>
        <v>0</v>
      </c>
      <c r="M182" s="31">
        <f t="shared" si="75"/>
        <v>0</v>
      </c>
      <c r="N182" s="31">
        <f t="shared" si="75"/>
        <v>0</v>
      </c>
      <c r="O182" s="31">
        <f t="shared" si="75"/>
        <v>0</v>
      </c>
      <c r="P182" s="31">
        <f t="shared" si="75"/>
        <v>0</v>
      </c>
      <c r="Q182" s="31">
        <f t="shared" si="75"/>
        <v>0</v>
      </c>
      <c r="R182" s="31">
        <f t="shared" si="75"/>
        <v>0</v>
      </c>
      <c r="S182" s="31">
        <f t="shared" si="75"/>
        <v>0</v>
      </c>
      <c r="T182" s="31">
        <f t="shared" si="75"/>
        <v>0</v>
      </c>
      <c r="U182" s="31">
        <f t="shared" si="75"/>
        <v>0</v>
      </c>
      <c r="V182" s="31">
        <f t="shared" si="75"/>
        <v>0</v>
      </c>
      <c r="W182" s="31">
        <f t="shared" si="75"/>
        <v>0</v>
      </c>
      <c r="X182" s="31">
        <f t="shared" si="75"/>
        <v>0</v>
      </c>
      <c r="Y182" s="31">
        <f t="shared" si="75"/>
        <v>0</v>
      </c>
      <c r="Z182" s="31">
        <f t="shared" si="75"/>
        <v>0</v>
      </c>
      <c r="AA182" s="31">
        <f t="shared" si="75"/>
        <v>0</v>
      </c>
      <c r="AB182" s="31">
        <f t="shared" si="75"/>
        <v>0</v>
      </c>
      <c r="AC182" s="31">
        <f t="shared" si="75"/>
        <v>0</v>
      </c>
      <c r="AD182" s="31">
        <f t="shared" si="75"/>
        <v>0</v>
      </c>
      <c r="AE182" s="126">
        <f t="shared" si="75"/>
        <v>0</v>
      </c>
      <c r="AF182" s="203"/>
      <c r="AG182" s="193"/>
      <c r="AH182" s="52"/>
      <c r="AI182" s="52"/>
      <c r="AJ182" s="52"/>
      <c r="AK182" s="45"/>
      <c r="AL182" s="45"/>
      <c r="AM182" s="45"/>
      <c r="AN182" s="45"/>
      <c r="AO182" s="45"/>
      <c r="AP182" s="45"/>
      <c r="AQ182" s="45"/>
    </row>
    <row r="183" spans="1:43" x14ac:dyDescent="0.2">
      <c r="A183" s="240" t="s">
        <v>120</v>
      </c>
      <c r="B183" s="66"/>
      <c r="C183" s="66"/>
      <c r="D183" s="66"/>
      <c r="E183" s="76" t="s">
        <v>53</v>
      </c>
      <c r="F183" s="77" t="s">
        <v>25</v>
      </c>
      <c r="G183" s="31">
        <v>0.35</v>
      </c>
      <c r="H183" s="31">
        <v>0.35</v>
      </c>
      <c r="I183" s="31">
        <v>0.35</v>
      </c>
      <c r="J183" s="31">
        <v>0.35</v>
      </c>
      <c r="K183" s="31">
        <v>0.35</v>
      </c>
      <c r="L183" s="31">
        <v>0.35</v>
      </c>
      <c r="M183" s="31">
        <v>0.35</v>
      </c>
      <c r="N183" s="31">
        <v>0.35</v>
      </c>
      <c r="O183" s="31">
        <v>0.35</v>
      </c>
      <c r="P183" s="31">
        <v>0.35</v>
      </c>
      <c r="Q183" s="31">
        <v>0.35</v>
      </c>
      <c r="R183" s="31">
        <v>0.35</v>
      </c>
      <c r="S183" s="31">
        <v>0.35</v>
      </c>
      <c r="T183" s="31">
        <v>0.35</v>
      </c>
      <c r="U183" s="31">
        <v>0.35</v>
      </c>
      <c r="V183" s="31">
        <v>0.35</v>
      </c>
      <c r="W183" s="31">
        <v>0.35</v>
      </c>
      <c r="X183" s="31">
        <v>0.35</v>
      </c>
      <c r="Y183" s="31">
        <v>0.35</v>
      </c>
      <c r="Z183" s="31">
        <v>0.35</v>
      </c>
      <c r="AA183" s="31">
        <v>0.35</v>
      </c>
      <c r="AB183" s="31">
        <v>0.35</v>
      </c>
      <c r="AC183" s="31">
        <v>0.35</v>
      </c>
      <c r="AD183" s="31">
        <v>0.35</v>
      </c>
      <c r="AE183" s="126">
        <v>0.35</v>
      </c>
      <c r="AF183" s="211"/>
      <c r="AG183" s="193"/>
      <c r="AH183" s="52"/>
      <c r="AI183" s="52"/>
      <c r="AJ183" s="52"/>
      <c r="AK183" s="45"/>
      <c r="AL183" s="45"/>
      <c r="AM183" s="45"/>
      <c r="AN183" s="45"/>
      <c r="AO183" s="45"/>
      <c r="AP183" s="45"/>
      <c r="AQ183" s="45"/>
    </row>
    <row r="184" spans="1:43" x14ac:dyDescent="0.2">
      <c r="A184" s="240" t="s">
        <v>120</v>
      </c>
      <c r="B184" s="66"/>
      <c r="C184" s="66"/>
      <c r="D184" s="66"/>
      <c r="E184" s="76" t="s">
        <v>87</v>
      </c>
      <c r="F184" s="77" t="s">
        <v>25</v>
      </c>
      <c r="G184" s="31">
        <f>+ROUND(G182*G183,2)</f>
        <v>0</v>
      </c>
      <c r="H184" s="31">
        <f t="shared" ref="H184:AE184" si="76">IF(H182&gt;0,ROUND(H182*H183,2),0)</f>
        <v>0</v>
      </c>
      <c r="I184" s="31">
        <f t="shared" si="76"/>
        <v>0</v>
      </c>
      <c r="J184" s="31">
        <f t="shared" si="76"/>
        <v>0</v>
      </c>
      <c r="K184" s="31">
        <f t="shared" si="76"/>
        <v>0</v>
      </c>
      <c r="L184" s="31">
        <f t="shared" si="76"/>
        <v>0</v>
      </c>
      <c r="M184" s="31">
        <f t="shared" si="76"/>
        <v>0</v>
      </c>
      <c r="N184" s="31">
        <f t="shared" si="76"/>
        <v>0</v>
      </c>
      <c r="O184" s="31">
        <f t="shared" si="76"/>
        <v>0</v>
      </c>
      <c r="P184" s="31">
        <f t="shared" si="76"/>
        <v>0</v>
      </c>
      <c r="Q184" s="31">
        <f t="shared" si="76"/>
        <v>0</v>
      </c>
      <c r="R184" s="31">
        <f t="shared" si="76"/>
        <v>0</v>
      </c>
      <c r="S184" s="31">
        <f t="shared" si="76"/>
        <v>0</v>
      </c>
      <c r="T184" s="31">
        <f t="shared" si="76"/>
        <v>0</v>
      </c>
      <c r="U184" s="31">
        <f t="shared" si="76"/>
        <v>0</v>
      </c>
      <c r="V184" s="31">
        <f t="shared" si="76"/>
        <v>0</v>
      </c>
      <c r="W184" s="31">
        <f t="shared" si="76"/>
        <v>0</v>
      </c>
      <c r="X184" s="31">
        <f t="shared" si="76"/>
        <v>0</v>
      </c>
      <c r="Y184" s="31">
        <f t="shared" si="76"/>
        <v>0</v>
      </c>
      <c r="Z184" s="31">
        <f t="shared" si="76"/>
        <v>0</v>
      </c>
      <c r="AA184" s="31">
        <f t="shared" si="76"/>
        <v>0</v>
      </c>
      <c r="AB184" s="31">
        <f t="shared" si="76"/>
        <v>0</v>
      </c>
      <c r="AC184" s="31">
        <f t="shared" si="76"/>
        <v>0</v>
      </c>
      <c r="AD184" s="31">
        <f t="shared" si="76"/>
        <v>0</v>
      </c>
      <c r="AE184" s="126">
        <f t="shared" si="76"/>
        <v>0</v>
      </c>
      <c r="AF184" s="204"/>
      <c r="AG184" s="193"/>
      <c r="AH184" s="52"/>
      <c r="AI184" s="52"/>
      <c r="AJ184" s="52"/>
      <c r="AK184" s="45"/>
      <c r="AL184" s="45"/>
      <c r="AM184" s="45"/>
      <c r="AN184" s="45"/>
      <c r="AO184" s="45"/>
      <c r="AP184" s="45"/>
      <c r="AQ184" s="45"/>
    </row>
    <row r="185" spans="1:43" x14ac:dyDescent="0.2">
      <c r="A185" s="240" t="s">
        <v>120</v>
      </c>
      <c r="B185" s="66"/>
      <c r="C185" s="66"/>
      <c r="D185" s="66"/>
      <c r="E185" s="81" t="s">
        <v>55</v>
      </c>
      <c r="F185" s="77" t="s">
        <v>25</v>
      </c>
      <c r="G185" s="64">
        <f>+MIN(G181,G184)</f>
        <v>0</v>
      </c>
      <c r="H185" s="64">
        <f t="shared" ref="H185:AE185" si="77">+IF(H181&lt;0,H181,MIN(H181,H184))</f>
        <v>0</v>
      </c>
      <c r="I185" s="64">
        <f t="shared" si="77"/>
        <v>0</v>
      </c>
      <c r="J185" s="64">
        <f t="shared" si="77"/>
        <v>0</v>
      </c>
      <c r="K185" s="64">
        <f t="shared" si="77"/>
        <v>0</v>
      </c>
      <c r="L185" s="64">
        <f t="shared" si="77"/>
        <v>0</v>
      </c>
      <c r="M185" s="64">
        <f t="shared" si="77"/>
        <v>0</v>
      </c>
      <c r="N185" s="64">
        <f t="shared" si="77"/>
        <v>0</v>
      </c>
      <c r="O185" s="64">
        <f t="shared" si="77"/>
        <v>0</v>
      </c>
      <c r="P185" s="64">
        <f t="shared" si="77"/>
        <v>0</v>
      </c>
      <c r="Q185" s="64">
        <f t="shared" si="77"/>
        <v>0</v>
      </c>
      <c r="R185" s="64">
        <f t="shared" si="77"/>
        <v>0</v>
      </c>
      <c r="S185" s="64">
        <f t="shared" si="77"/>
        <v>0</v>
      </c>
      <c r="T185" s="64">
        <f t="shared" si="77"/>
        <v>0</v>
      </c>
      <c r="U185" s="64">
        <f t="shared" si="77"/>
        <v>0</v>
      </c>
      <c r="V185" s="64">
        <f t="shared" si="77"/>
        <v>0</v>
      </c>
      <c r="W185" s="64">
        <f t="shared" si="77"/>
        <v>0</v>
      </c>
      <c r="X185" s="64">
        <f t="shared" si="77"/>
        <v>0</v>
      </c>
      <c r="Y185" s="64">
        <f t="shared" si="77"/>
        <v>0</v>
      </c>
      <c r="Z185" s="64">
        <f t="shared" si="77"/>
        <v>0</v>
      </c>
      <c r="AA185" s="64">
        <f t="shared" si="77"/>
        <v>0</v>
      </c>
      <c r="AB185" s="64">
        <f t="shared" si="77"/>
        <v>0</v>
      </c>
      <c r="AC185" s="64">
        <f t="shared" si="77"/>
        <v>0</v>
      </c>
      <c r="AD185" s="64">
        <f t="shared" si="77"/>
        <v>0</v>
      </c>
      <c r="AE185" s="188">
        <f t="shared" si="77"/>
        <v>0</v>
      </c>
      <c r="AF185" s="210">
        <f>+AF181</f>
        <v>0</v>
      </c>
      <c r="AG185" s="193"/>
      <c r="AH185" s="52"/>
      <c r="AI185" s="52"/>
      <c r="AJ185" s="52"/>
      <c r="AK185" s="45"/>
      <c r="AL185" s="45"/>
      <c r="AM185" s="45"/>
      <c r="AN185" s="45"/>
      <c r="AO185" s="45"/>
      <c r="AP185" s="45"/>
      <c r="AQ185" s="45"/>
    </row>
    <row r="186" spans="1:43" x14ac:dyDescent="0.2">
      <c r="A186" s="240" t="s">
        <v>120</v>
      </c>
      <c r="B186" s="66"/>
      <c r="C186" s="66"/>
      <c r="D186" s="66"/>
      <c r="E186" s="45"/>
      <c r="F186" s="52"/>
      <c r="G186" s="178" t="str">
        <f>+IF(G185&gt;0,"retención",+IF(G185&lt;0,"devolución",""))</f>
        <v/>
      </c>
      <c r="H186" s="178" t="str">
        <f>+IF(H185&gt;0,"retención",+IF(H185&lt;0,"devolución",""))</f>
        <v/>
      </c>
      <c r="I186" s="178" t="str">
        <f>+IF(I185&gt;0,"retención",+IF(I185&lt;0,"devolución",""))</f>
        <v/>
      </c>
      <c r="J186" s="178" t="str">
        <f>+IF(J185&gt;0,"retención",+IF(J185&lt;0,"devolución",""))</f>
        <v/>
      </c>
      <c r="K186" s="178" t="str">
        <f t="shared" ref="K186:AF186" si="78">+IF(K185&gt;0,"retención",+IF(K185&lt;0,"devolución",""))</f>
        <v/>
      </c>
      <c r="L186" s="178" t="str">
        <f t="shared" si="78"/>
        <v/>
      </c>
      <c r="M186" s="178" t="str">
        <f t="shared" si="78"/>
        <v/>
      </c>
      <c r="N186" s="178" t="str">
        <f t="shared" si="78"/>
        <v/>
      </c>
      <c r="O186" s="178" t="str">
        <f t="shared" si="78"/>
        <v/>
      </c>
      <c r="P186" s="178" t="str">
        <f t="shared" si="78"/>
        <v/>
      </c>
      <c r="Q186" s="178" t="str">
        <f t="shared" si="78"/>
        <v/>
      </c>
      <c r="R186" s="178" t="str">
        <f t="shared" si="78"/>
        <v/>
      </c>
      <c r="S186" s="178" t="str">
        <f t="shared" si="78"/>
        <v/>
      </c>
      <c r="T186" s="178" t="str">
        <f t="shared" si="78"/>
        <v/>
      </c>
      <c r="U186" s="178" t="str">
        <f t="shared" si="78"/>
        <v/>
      </c>
      <c r="V186" s="178" t="str">
        <f t="shared" si="78"/>
        <v/>
      </c>
      <c r="W186" s="178" t="str">
        <f t="shared" si="78"/>
        <v/>
      </c>
      <c r="X186" s="178" t="str">
        <f t="shared" si="78"/>
        <v/>
      </c>
      <c r="Y186" s="178" t="str">
        <f t="shared" si="78"/>
        <v/>
      </c>
      <c r="Z186" s="178" t="str">
        <f t="shared" si="78"/>
        <v/>
      </c>
      <c r="AA186" s="178" t="str">
        <f t="shared" si="78"/>
        <v/>
      </c>
      <c r="AB186" s="178" t="str">
        <f t="shared" si="78"/>
        <v/>
      </c>
      <c r="AC186" s="178" t="str">
        <f t="shared" si="78"/>
        <v/>
      </c>
      <c r="AD186" s="178" t="str">
        <f t="shared" si="78"/>
        <v/>
      </c>
      <c r="AE186" s="178" t="str">
        <f t="shared" si="78"/>
        <v/>
      </c>
      <c r="AF186" s="215" t="str">
        <f t="shared" si="78"/>
        <v/>
      </c>
      <c r="AG186" s="193"/>
      <c r="AH186" s="52"/>
      <c r="AI186" s="52"/>
      <c r="AJ186" s="52"/>
      <c r="AK186" s="45"/>
      <c r="AL186" s="45"/>
      <c r="AM186" s="45"/>
      <c r="AN186" s="45"/>
      <c r="AO186" s="45"/>
      <c r="AP186" s="45"/>
      <c r="AQ186" s="45"/>
    </row>
    <row r="187" spans="1:43" ht="13.5" thickBot="1" x14ac:dyDescent="0.25">
      <c r="A187" s="240" t="s">
        <v>120</v>
      </c>
      <c r="B187" s="45"/>
      <c r="C187" s="45"/>
      <c r="D187" s="45"/>
      <c r="E187" s="177" t="s">
        <v>88</v>
      </c>
      <c r="F187" s="213" t="s">
        <v>251</v>
      </c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6"/>
      <c r="AB187" s="176"/>
      <c r="AC187" s="176"/>
      <c r="AD187" s="176"/>
      <c r="AE187" s="189"/>
      <c r="AF187" s="236"/>
      <c r="AG187" s="212"/>
      <c r="AH187" s="52"/>
      <c r="AI187" s="52"/>
      <c r="AJ187" s="52"/>
      <c r="AK187" s="45"/>
      <c r="AL187" s="45"/>
      <c r="AM187" s="45"/>
      <c r="AN187" s="45"/>
      <c r="AO187" s="45"/>
      <c r="AP187" s="45"/>
      <c r="AQ187" s="45"/>
    </row>
    <row r="188" spans="1:43" x14ac:dyDescent="0.2">
      <c r="A188" s="240" t="s">
        <v>120</v>
      </c>
      <c r="B188" s="59"/>
      <c r="C188" s="59"/>
      <c r="D188" s="59"/>
      <c r="E188" s="59"/>
      <c r="F188" s="53"/>
      <c r="G188" s="45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52"/>
      <c r="AH188" s="52"/>
      <c r="AI188" s="52"/>
      <c r="AJ188" s="52"/>
      <c r="AK188" s="45"/>
      <c r="AL188" s="45"/>
      <c r="AM188" s="45"/>
      <c r="AN188" s="45"/>
      <c r="AO188" s="45"/>
      <c r="AP188" s="45"/>
      <c r="AQ188" s="45"/>
    </row>
    <row r="189" spans="1:43" ht="13.5" thickBot="1" x14ac:dyDescent="0.25">
      <c r="A189" s="240" t="s">
        <v>120</v>
      </c>
      <c r="B189" s="277" t="s">
        <v>121</v>
      </c>
      <c r="C189" s="277"/>
      <c r="D189" s="278"/>
      <c r="E189" s="83" t="s">
        <v>74</v>
      </c>
      <c r="F189" s="83" t="s">
        <v>75</v>
      </c>
      <c r="G189" s="45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45"/>
      <c r="AL189" s="45"/>
      <c r="AM189" s="45"/>
      <c r="AN189" s="45"/>
      <c r="AO189" s="45"/>
      <c r="AP189" s="45"/>
      <c r="AQ189" s="45"/>
    </row>
    <row r="190" spans="1:43" ht="13.5" thickBot="1" x14ac:dyDescent="0.25">
      <c r="A190" s="240" t="s">
        <v>120</v>
      </c>
      <c r="B190" s="273" t="s">
        <v>23</v>
      </c>
      <c r="C190" s="274"/>
      <c r="D190" s="260"/>
      <c r="E190" s="166"/>
      <c r="F190" s="167"/>
      <c r="G190" s="155">
        <f>+IF(AND($E190&lt;&gt;"",G$1&gt;=$E190),VLOOKUP(G$1-$E190+1,Tablas!$A$53:$P$67,2+G$5,FALSE),0)-IF(AND($F190&lt;&gt;"",G$1&gt;$F190),VLOOKUP(G$1-$F190,Tablas!$A$53:$P$67,2+G$5,FALSE),0)</f>
        <v>0</v>
      </c>
      <c r="H190" s="155">
        <f>+IF(AND($E190&lt;&gt;"",H$1&gt;=$E190),VLOOKUP(H$1-$E190+1,Tablas!$A$53:$P$67,2+H$5,FALSE),0)-IF(AND($F190&lt;&gt;"",H$1&gt;$F190),VLOOKUP(H$1-$F190,Tablas!$A$53:$P$67,2+H$5,FALSE),0)</f>
        <v>0</v>
      </c>
      <c r="I190" s="155">
        <f>+IF(AND($E190&lt;&gt;"",I$1&gt;=$E190),VLOOKUP(I$1-$E190+1,Tablas!$A$53:$P$67,2+I$5,FALSE),0)-IF(AND($F190&lt;&gt;"",I$1&gt;$F190),VLOOKUP(I$1-$F190,Tablas!$A$53:$P$67,2+I$5,FALSE),0)</f>
        <v>0</v>
      </c>
      <c r="J190" s="155">
        <f>+IF(AND($E190&lt;&gt;"",J$1&gt;=$E190),VLOOKUP(J$1-$E190+1,Tablas!$A$53:$P$67,2+J$5,FALSE),0)-IF(AND($F190&lt;&gt;"",J$1&gt;$F190),VLOOKUP(J$1-$F190,Tablas!$A$53:$P$67,2+J$5,FALSE),0)</f>
        <v>0</v>
      </c>
      <c r="K190" s="155">
        <f>+IF(AND($E190&lt;&gt;"",K$1&gt;=$E190),VLOOKUP(K$1-$E190+1,Tablas!$A$53:$P$67,2+K$5,FALSE),0)-IF(AND($F190&lt;&gt;"",K$1&gt;$F190),VLOOKUP(K$1-$F190,Tablas!$A$53:$P$67,2+K$5,FALSE),0)</f>
        <v>0</v>
      </c>
      <c r="L190" s="155">
        <f>+IF(AND($E190&lt;&gt;"",L$1&gt;=$E190),VLOOKUP(L$1-$E190+1,Tablas!$A$53:$P$67,2+L$5,FALSE),0)-IF(AND($F190&lt;&gt;"",L$1&gt;$F190),VLOOKUP(L$1-$F190,Tablas!$A$53:$P$67,2+L$5,FALSE),0)</f>
        <v>0</v>
      </c>
      <c r="M190" s="155">
        <f>+IF(AND($E190&lt;&gt;"",M$1&gt;=$E190),VLOOKUP(M$1-$E190+1,Tablas!$A$53:$P$67,2+M$5,FALSE),0)-IF(AND($F190&lt;&gt;"",M$1&gt;$F190),VLOOKUP(M$1-$F190,Tablas!$A$53:$P$67,2+M$5,FALSE),0)</f>
        <v>0</v>
      </c>
      <c r="N190" s="155">
        <f>+IF(AND($E190&lt;&gt;"",N$1&gt;=$E190),VLOOKUP(N$1-$E190+1,Tablas!$A$53:$P$67,2+N$5,FALSE),0)-IF(AND($F190&lt;&gt;"",N$1&gt;$F190),VLOOKUP(N$1-$F190,Tablas!$A$53:$P$67,2+N$5,FALSE),0)</f>
        <v>0</v>
      </c>
      <c r="O190" s="155">
        <f>+IF(AND($E190&lt;&gt;"",O$1&gt;=$E190),VLOOKUP(O$1-$E190+1,Tablas!$A$53:$P$67,2+O$5,FALSE),0)-IF(AND($F190&lt;&gt;"",O$1&gt;$F190),VLOOKUP(O$1-$F190,Tablas!$A$53:$P$67,2+O$5,FALSE),0)</f>
        <v>0</v>
      </c>
      <c r="P190" s="155">
        <f>+IF(AND($E190&lt;&gt;"",P$1&gt;=$E190),VLOOKUP(P$1-$E190+1,Tablas!$A$53:$P$67,2+P$5,FALSE),0)-IF(AND($F190&lt;&gt;"",P$1&gt;$F190),VLOOKUP(P$1-$F190,Tablas!$A$53:$P$67,2+P$5,FALSE),0)</f>
        <v>0</v>
      </c>
      <c r="Q190" s="155">
        <f>+IF(AND($E190&lt;&gt;"",Q$1&gt;=$E190),VLOOKUP(Q$1-$E190+1,Tablas!$A$53:$P$67,2+Q$5,FALSE),0)-IF(AND($F190&lt;&gt;"",Q$1&gt;$F190),VLOOKUP(Q$1-$F190,Tablas!$A$53:$P$67,2+Q$5,FALSE),0)</f>
        <v>0</v>
      </c>
      <c r="R190" s="155">
        <f>+IF(AND($E190&lt;&gt;"",R$1&gt;=$E190),VLOOKUP(R$1-$E190+1,Tablas!$A$53:$P$67,2+R$5,FALSE),0)-IF(AND($F190&lt;&gt;"",R$1&gt;$F190),VLOOKUP(R$1-$F190,Tablas!$A$53:$P$67,2+R$5,FALSE),0)</f>
        <v>0</v>
      </c>
      <c r="S190" s="155">
        <f>+IF(AND($E190&lt;&gt;"",S$1&gt;=$E190),VLOOKUP(S$1-$E190+1,Tablas!$A$53:$P$67,2+S$5,FALSE),0)-IF(AND($F190&lt;&gt;"",S$1&gt;$F190),VLOOKUP(S$1-$F190,Tablas!$A$53:$P$67,2+S$5,FALSE),0)</f>
        <v>0</v>
      </c>
      <c r="T190" s="155">
        <f>+IF(AND($E190&lt;&gt;"",T$1&gt;=$E190),VLOOKUP(T$1-$E190+1,Tablas!$A$53:$P$67,2+T$5,FALSE),0)-IF(AND($F190&lt;&gt;"",T$1&gt;$F190),VLOOKUP(T$1-$F190,Tablas!$A$53:$P$67,2+T$5,FALSE),0)</f>
        <v>0</v>
      </c>
      <c r="U190" s="155">
        <f>+IF(AND($E190&lt;&gt;"",U$1&gt;=$E190),VLOOKUP(U$1-$E190+1,Tablas!$A$53:$P$67,2+U$5,FALSE),0)-IF(AND($F190&lt;&gt;"",U$1&gt;$F190),VLOOKUP(U$1-$F190,Tablas!$A$53:$P$67,2+U$5,FALSE),0)</f>
        <v>0</v>
      </c>
      <c r="V190" s="155">
        <f>+IF(AND($E190&lt;&gt;"",V$1&gt;=$E190),VLOOKUP(V$1-$E190+1,Tablas!$A$53:$P$67,2+V$5,FALSE),0)-IF(AND($F190&lt;&gt;"",V$1&gt;$F190),VLOOKUP(V$1-$F190,Tablas!$A$53:$P$67,2+V$5,FALSE),0)</f>
        <v>0</v>
      </c>
      <c r="W190" s="155">
        <f>+IF(AND($E190&lt;&gt;"",W$1&gt;=$E190),VLOOKUP(W$1-$E190+1,Tablas!$A$53:$P$67,2+W$5,FALSE),0)-IF(AND($F190&lt;&gt;"",W$1&gt;$F190),VLOOKUP(W$1-$F190,Tablas!$A$53:$P$67,2+W$5,FALSE),0)</f>
        <v>0</v>
      </c>
      <c r="X190" s="155">
        <f>+IF(AND($E190&lt;&gt;"",X$1&gt;=$E190),VLOOKUP(X$1-$E190+1,Tablas!$A$53:$P$67,2+X$5,FALSE),0)-IF(AND($F190&lt;&gt;"",X$1&gt;$F190),VLOOKUP(X$1-$F190,Tablas!$A$53:$P$67,2+X$5,FALSE),0)</f>
        <v>0</v>
      </c>
      <c r="Y190" s="155">
        <f>+IF(AND($E190&lt;&gt;"",Y$1&gt;=$E190),VLOOKUP(Y$1-$E190+1,Tablas!$A$53:$P$67,2+Y$5,FALSE),0)-IF(AND($F190&lt;&gt;"",Y$1&gt;$F190),VLOOKUP(Y$1-$F190,Tablas!$A$53:$P$67,2+Y$5,FALSE),0)</f>
        <v>0</v>
      </c>
      <c r="Z190" s="155">
        <f>+IF(AND($E190&lt;&gt;"",Z$1&gt;=$E190),VLOOKUP(Z$1-$E190+1,Tablas!$A$53:$P$67,2+Z$5,FALSE),0)-IF(AND($F190&lt;&gt;"",Z$1&gt;$F190),VLOOKUP(Z$1-$F190,Tablas!$A$53:$P$67,2+Z$5,FALSE),0)</f>
        <v>0</v>
      </c>
      <c r="AA190" s="155">
        <f>+IF(AND($E190&lt;&gt;"",AA$1&gt;=$E190),VLOOKUP(AA$1-$E190+1,Tablas!$A$53:$P$67,2+AA$5,FALSE),0)-IF(AND($F190&lt;&gt;"",AA$1&gt;$F190),VLOOKUP(AA$1-$F190,Tablas!$A$53:$P$67,2+AA$5,FALSE),0)</f>
        <v>0</v>
      </c>
      <c r="AB190" s="155">
        <f>+IF(AND($E190&lt;&gt;"",AB$1&gt;=$E190),VLOOKUP(AB$1-$E190+1,Tablas!$A$53:$P$67,2+AB$5,FALSE),0)-IF(AND($F190&lt;&gt;"",AB$1&gt;$F190),VLOOKUP(AB$1-$F190,Tablas!$A$53:$P$67,2+AB$5,FALSE),0)</f>
        <v>0</v>
      </c>
      <c r="AC190" s="155">
        <f>+IF(AND($E190&lt;&gt;"",AC$1&gt;=$E190),VLOOKUP(AC$1-$E190+1,Tablas!$A$53:$P$67,2+AC$5,FALSE),0)-IF(AND($F190&lt;&gt;"",AC$1&gt;$F190),VLOOKUP(AC$1-$F190,Tablas!$A$53:$P$67,2+AC$5,FALSE),0)</f>
        <v>0</v>
      </c>
      <c r="AD190" s="155">
        <f>+IF(AND($E190&lt;&gt;"",AD$1&gt;=$E190),VLOOKUP(AD$1-$E190+1,Tablas!$A$53:$P$67,2+AD$5,FALSE),0)-IF(AND($F190&lt;&gt;"",AD$1&gt;$F190),VLOOKUP(AD$1-$F190,Tablas!$A$53:$P$67,2+AD$5,FALSE),0)</f>
        <v>0</v>
      </c>
      <c r="AE190" s="155">
        <f>+IF(AND($E190&lt;&gt;"",AE$1&gt;=$E190),VLOOKUP(AE$1-$E190+1,Tablas!$A$53:$P$67,2+AE$5,FALSE),0)-IF(AND($F190&lt;&gt;"",AE$1&gt;$F190),VLOOKUP(AE$1-$F190,Tablas!$A$53:$P$67,2+AE$5,FALSE),0)</f>
        <v>0</v>
      </c>
      <c r="AF190" s="155">
        <f>IF(AND($E190&lt;&gt;"",12&gt;=$E190),VLOOKUP(12-$E190+1,Tablas!$A$53:$P$67,2+AF$5,FALSE),0)-IF(AND($F190&lt;&gt;"",12&gt;$F190),VLOOKUP(12-$F190,Tablas!$A$53:$P$67,2+AF$5,FALSE),0)</f>
        <v>0</v>
      </c>
      <c r="AG190" s="156"/>
      <c r="AH190" s="84"/>
      <c r="AI190" s="52"/>
      <c r="AJ190" s="52"/>
      <c r="AK190" s="45"/>
      <c r="AL190" s="45"/>
      <c r="AM190" s="45"/>
      <c r="AN190" s="45"/>
      <c r="AO190" s="45"/>
      <c r="AP190" s="45"/>
      <c r="AQ190" s="45"/>
    </row>
    <row r="191" spans="1:43" x14ac:dyDescent="0.2">
      <c r="A191" s="240" t="s">
        <v>120</v>
      </c>
      <c r="B191" s="242" t="s">
        <v>62</v>
      </c>
      <c r="C191" s="244" t="s">
        <v>300</v>
      </c>
      <c r="D191" s="246"/>
      <c r="E191" s="168"/>
      <c r="F191" s="169"/>
      <c r="G191" s="155">
        <f>+(IF(AND($E191&lt;&gt;"",G$1&gt;=$E191),VLOOKUP(G$1-$E191+1,Tablas!$A$69:$P$83,2+G$5,FALSE),0)-IF(AND($F191&lt;&gt;"",G$1&gt;$F191),VLOOKUP(G$1-$F191,Tablas!$A$69:$P$83,2+G$5,FALSE),0))*$D191</f>
        <v>0</v>
      </c>
      <c r="H191" s="155">
        <f>+(IF(AND($E191&lt;&gt;"",H$1&gt;=$E191),VLOOKUP(H$1-$E191+1,Tablas!$A$69:$P$83,2+H$5,FALSE),0)-IF(AND($F191&lt;&gt;"",H$1&gt;$F191),VLOOKUP(H$1-$F191,Tablas!$A$69:$P$83,2+H$5,FALSE),0))*$D191</f>
        <v>0</v>
      </c>
      <c r="I191" s="155">
        <f>(IF(AND($E191&lt;&gt;"",I$1&gt;=$E191),VLOOKUP(I$1-$E191+1,Tablas!$A$69:$P$83,2+I$5,FALSE),0)-IF(AND($F191&lt;&gt;"",I$1&gt;$F191),VLOOKUP(I$1-$F191,Tablas!$A$69:$P$83,2+I$5,FALSE),0))*$D191</f>
        <v>0</v>
      </c>
      <c r="J191" s="155">
        <f>(IF(AND($E191&lt;&gt;"",J$1&gt;=$E191),VLOOKUP(J$1-$E191+1,Tablas!$A$69:$P$83,2+J$5,FALSE),0)-IF(AND($F191&lt;&gt;"",J$1&gt;$F191),VLOOKUP(J$1-$F191,Tablas!$A$69:$P$83,2+J$5,FALSE),0))*$D191</f>
        <v>0</v>
      </c>
      <c r="K191" s="155">
        <f>(IF(AND($E191&lt;&gt;"",K$1&gt;=$E191),VLOOKUP(K$1-$E191+1,Tablas!$A$69:$P$83,2+K$5,FALSE),0)-IF(AND($F191&lt;&gt;"",K$1&gt;$F191),VLOOKUP(K$1-$F191,Tablas!$A$69:$P$83,2+K$5,FALSE),0))*$D191</f>
        <v>0</v>
      </c>
      <c r="L191" s="155">
        <f>(IF(AND($E191&lt;&gt;"",L$1&gt;=$E191),VLOOKUP(L$1-$E191+1,Tablas!$A$69:$P$83,2+L$5,FALSE),0)-IF(AND($F191&lt;&gt;"",L$1&gt;$F191),VLOOKUP(L$1-$F191,Tablas!$A$69:$P$83,2+L$5,FALSE),0))*$D191</f>
        <v>0</v>
      </c>
      <c r="M191" s="155">
        <f>(IF(AND($E191&lt;&gt;"",M$1&gt;=$E191),VLOOKUP(M$1-$E191+1,Tablas!$A$69:$P$83,2+M$5,FALSE),0)-IF(AND($F191&lt;&gt;"",M$1&gt;$F191),VLOOKUP(M$1-$F191,Tablas!$A$69:$P$83,2+M$5,FALSE),0))*$D191</f>
        <v>0</v>
      </c>
      <c r="N191" s="155">
        <f>(IF(AND($E191&lt;&gt;"",N$1&gt;=$E191),VLOOKUP(N$1-$E191+1,Tablas!$A$69:$P$83,2+N$5,FALSE),0)-IF(AND($F191&lt;&gt;"",N$1&gt;$F191),VLOOKUP(N$1-$F191,Tablas!$A$69:$P$83,2+N$5,FALSE),0))*$D191</f>
        <v>0</v>
      </c>
      <c r="O191" s="155">
        <f>(IF(AND($E191&lt;&gt;"",O$1&gt;=$E191),VLOOKUP(O$1-$E191+1,Tablas!$A$69:$P$83,2+O$5,FALSE),0)-IF(AND($F191&lt;&gt;"",O$1&gt;$F191),VLOOKUP(O$1-$F191,Tablas!$A$69:$P$83,2+O$5,FALSE),0))*$D191</f>
        <v>0</v>
      </c>
      <c r="P191" s="155">
        <f>(IF(AND($E191&lt;&gt;"",P$1&gt;=$E191),VLOOKUP(P$1-$E191+1,Tablas!$A$69:$P$83,2+P$5,FALSE),0)-IF(AND($F191&lt;&gt;"",P$1&gt;$F191),VLOOKUP(P$1-$F191,Tablas!$A$69:$P$83,2+P$5,FALSE),0))*$D191</f>
        <v>0</v>
      </c>
      <c r="Q191" s="155">
        <f>(IF(AND($E191&lt;&gt;"",Q$1&gt;=$E191),VLOOKUP(Q$1-$E191+1,Tablas!$A$69:$P$83,2+Q$5,FALSE),0)-IF(AND($F191&lt;&gt;"",Q$1&gt;$F191),VLOOKUP(Q$1-$F191,Tablas!$A$69:$P$83,2+Q$5,FALSE),0))*$D191</f>
        <v>0</v>
      </c>
      <c r="R191" s="155">
        <f>(IF(AND($E191&lt;&gt;"",R$1&gt;=$E191),VLOOKUP(R$1-$E191+1,Tablas!$A$69:$P$83,2+R$5,FALSE),0)-IF(AND($F191&lt;&gt;"",R$1&gt;$F191),VLOOKUP(R$1-$F191,Tablas!$A$69:$P$83,2+R$5,FALSE),0))*$D191</f>
        <v>0</v>
      </c>
      <c r="S191" s="155">
        <f>(IF(AND($E191&lt;&gt;"",S$1&gt;=$E191),VLOOKUP(S$1-$E191+1,Tablas!$A$69:$P$83,2+S$5,FALSE),0)-IF(AND($F191&lt;&gt;"",S$1&gt;$F191),VLOOKUP(S$1-$F191,Tablas!$A$69:$P$83,2+S$5,FALSE),0))*$D191</f>
        <v>0</v>
      </c>
      <c r="T191" s="155">
        <f>(IF(AND($E191&lt;&gt;"",T$1&gt;=$E191),VLOOKUP(T$1-$E191+1,Tablas!$A$69:$P$83,2+T$5,FALSE),0)-IF(AND($F191&lt;&gt;"",T$1&gt;$F191),VLOOKUP(T$1-$F191,Tablas!$A$69:$P$83,2+T$5,FALSE),0))*$D191</f>
        <v>0</v>
      </c>
      <c r="U191" s="155">
        <f>(IF(AND($E191&lt;&gt;"",U$1&gt;=$E191),VLOOKUP(U$1-$E191+1,Tablas!$A$69:$P$83,2+U$5,FALSE),0)-IF(AND($F191&lt;&gt;"",U$1&gt;$F191),VLOOKUP(U$1-$F191,Tablas!$A$69:$P$83,2+U$5,FALSE),0))*$D191</f>
        <v>0</v>
      </c>
      <c r="V191" s="155">
        <f>(IF(AND($E191&lt;&gt;"",V$1&gt;=$E191),VLOOKUP(V$1-$E191+1,Tablas!$A$69:$P$83,2+V$5,FALSE),0)-IF(AND($F191&lt;&gt;"",V$1&gt;$F191),VLOOKUP(V$1-$F191,Tablas!$A$69:$P$83,2+V$5,FALSE),0))*$D191</f>
        <v>0</v>
      </c>
      <c r="W191" s="155">
        <f>(IF(AND($E191&lt;&gt;"",W$1&gt;=$E191),VLOOKUP(W$1-$E191+1,Tablas!$A$69:$P$83,2+W$5,FALSE),0)-IF(AND($F191&lt;&gt;"",W$1&gt;$F191),VLOOKUP(W$1-$F191,Tablas!$A$69:$P$83,2+W$5,FALSE),0))*$D191</f>
        <v>0</v>
      </c>
      <c r="X191" s="155">
        <f>(IF(AND($E191&lt;&gt;"",X$1&gt;=$E191),VLOOKUP(X$1-$E191+1,Tablas!$A$69:$P$83,2+X$5,FALSE),0)-IF(AND($F191&lt;&gt;"",X$1&gt;$F191),VLOOKUP(X$1-$F191,Tablas!$A$69:$P$83,2+X$5,FALSE),0))*$D191</f>
        <v>0</v>
      </c>
      <c r="Y191" s="155">
        <f>(IF(AND($E191&lt;&gt;"",Y$1&gt;=$E191),VLOOKUP(Y$1-$E191+1,Tablas!$A$69:$P$83,2+Y$5,FALSE),0)-IF(AND($F191&lt;&gt;"",Y$1&gt;$F191),VLOOKUP(Y$1-$F191,Tablas!$A$69:$P$83,2+Y$5,FALSE),0))*$D191</f>
        <v>0</v>
      </c>
      <c r="Z191" s="155">
        <f>(IF(AND($E191&lt;&gt;"",Z$1&gt;=$E191),VLOOKUP(Z$1-$E191+1,Tablas!$A$69:$P$83,2+Z$5,FALSE),0)-IF(AND($F191&lt;&gt;"",Z$1&gt;$F191),VLOOKUP(Z$1-$F191,Tablas!$A$69:$P$83,2+Z$5,FALSE),0))*$D191</f>
        <v>0</v>
      </c>
      <c r="AA191" s="155">
        <f>(IF(AND($E191&lt;&gt;"",AA$1&gt;=$E191),VLOOKUP(AA$1-$E191+1,Tablas!$A$69:$P$83,2+AA$5,FALSE),0)-IF(AND($F191&lt;&gt;"",AA$1&gt;$F191),VLOOKUP(AA$1-$F191,Tablas!$A$69:$P$83,2+AA$5,FALSE),0))*$D191</f>
        <v>0</v>
      </c>
      <c r="AB191" s="155">
        <f>(IF(AND($E191&lt;&gt;"",AB$1&gt;=$E191),VLOOKUP(AB$1-$E191+1,Tablas!$A$69:$P$83,2+AB$5,FALSE),0)-IF(AND($F191&lt;&gt;"",AB$1&gt;$F191),VLOOKUP(AB$1-$F191,Tablas!$A$69:$P$83,2+AB$5,FALSE),0))*$D191</f>
        <v>0</v>
      </c>
      <c r="AC191" s="155">
        <f>(IF(AND($E191&lt;&gt;"",AC$1&gt;=$E191),VLOOKUP(AC$1-$E191+1,Tablas!$A$69:$P$83,2+AC$5,FALSE),0)-IF(AND($F191&lt;&gt;"",AC$1&gt;$F191),VLOOKUP(AC$1-$F191,Tablas!$A$69:$P$83,2+AC$5,FALSE),0))*$D191</f>
        <v>0</v>
      </c>
      <c r="AD191" s="155">
        <f>(IF(AND($E191&lt;&gt;"",AD$1&gt;=$E191),VLOOKUP(AD$1-$E191+1,Tablas!$A$69:$P$83,2+AD$5,FALSE),0)-IF(AND($F191&lt;&gt;"",AD$1&gt;$F191),VLOOKUP(AD$1-$F191,Tablas!$A$69:$P$83,2+AD$5,FALSE),0))*$D191</f>
        <v>0</v>
      </c>
      <c r="AE191" s="155">
        <f>(IF(AND($E191&lt;&gt;"",AE$1&gt;=$E191),VLOOKUP(AE$1-$E191+1,Tablas!$A$69:$P$83,2+AE$5,FALSE),0)-IF(AND($F191&lt;&gt;"",AE$1&gt;$F191),VLOOKUP(AE$1-$F191,Tablas!$A$69:$P$83,2+AE$5,FALSE),0))*$D191</f>
        <v>0</v>
      </c>
      <c r="AF191" s="155">
        <f>+(IF(AND($E191&lt;&gt;"",12&gt;=$E191),VLOOKUP(13-$E191,Tablas!$A$69:$P$83,2+$AF$5,FALSE),0)-IF(AND($F191&lt;&gt;"",12&gt;$F191),VLOOKUP(13-$F191-1,Tablas!$A$69:$P$83,2+$AF$5,FALSE),0))*$D191</f>
        <v>0</v>
      </c>
      <c r="AG191" s="156">
        <v>1</v>
      </c>
      <c r="AH191" s="84"/>
      <c r="AI191" s="52"/>
      <c r="AJ191" s="52"/>
      <c r="AK191" s="45"/>
      <c r="AL191" s="45"/>
      <c r="AM191" s="45"/>
      <c r="AN191" s="45"/>
      <c r="AO191" s="45"/>
      <c r="AP191" s="45"/>
      <c r="AQ191" s="45"/>
    </row>
    <row r="192" spans="1:43" x14ac:dyDescent="0.2">
      <c r="A192" s="240" t="s">
        <v>120</v>
      </c>
      <c r="B192" s="242" t="s">
        <v>63</v>
      </c>
      <c r="C192" s="244" t="s">
        <v>300</v>
      </c>
      <c r="D192" s="246"/>
      <c r="E192" s="170"/>
      <c r="F192" s="171"/>
      <c r="G192" s="155">
        <f>+(IF(AND($E192&lt;&gt;"",G$1&gt;=$E192),VLOOKUP(G$1-$E192+1,Tablas!$A$69:$P$83,2+G$5,FALSE),0)-IF(AND($F192&lt;&gt;"",G$1&gt;$F192),VLOOKUP(G$1-$F192,Tablas!$A$69:$P$83,2+G$5,FALSE),0))*$D192</f>
        <v>0</v>
      </c>
      <c r="H192" s="155">
        <f>+(IF(AND($E192&lt;&gt;"",H$1&gt;=$E192),VLOOKUP(H$1-$E192+1,Tablas!$A$69:$P$83,2+H$5,FALSE),0)-IF(AND($F192&lt;&gt;"",H$1&gt;$F192),VLOOKUP(H$1-$F192,Tablas!$A$69:$P$83,2+H$5,FALSE),0))*$D192</f>
        <v>0</v>
      </c>
      <c r="I192" s="155">
        <f>(IF(AND($E192&lt;&gt;"",I$1&gt;=$E192),VLOOKUP(I$1-$E192+1,Tablas!$A$69:$P$83,2+I$5,FALSE),0)-IF(AND($F192&lt;&gt;"",I$1&gt;$F192),VLOOKUP(I$1-$F192,Tablas!$A$69:$P$83,2+I$5,FALSE),0))*$D192</f>
        <v>0</v>
      </c>
      <c r="J192" s="155">
        <f>(IF(AND($E192&lt;&gt;"",J$1&gt;=$E192),VLOOKUP(J$1-$E192+1,Tablas!$A$69:$P$83,2+J$5,FALSE),0)-IF(AND($F192&lt;&gt;"",J$1&gt;$F192),VLOOKUP(J$1-$F192,Tablas!$A$69:$P$83,2+J$5,FALSE),0))*$D192</f>
        <v>0</v>
      </c>
      <c r="K192" s="155">
        <f>(IF(AND($E192&lt;&gt;"",K$1&gt;=$E192),VLOOKUP(K$1-$E192+1,Tablas!$A$69:$P$83,2+K$5,FALSE),0)-IF(AND($F192&lt;&gt;"",K$1&gt;$F192),VLOOKUP(K$1-$F192,Tablas!$A$69:$P$83,2+K$5,FALSE),0))*$D192</f>
        <v>0</v>
      </c>
      <c r="L192" s="155">
        <f>(IF(AND($E192&lt;&gt;"",L$1&gt;=$E192),VLOOKUP(L$1-$E192+1,Tablas!$A$69:$P$83,2+L$5,FALSE),0)-IF(AND($F192&lt;&gt;"",L$1&gt;$F192),VLOOKUP(L$1-$F192,Tablas!$A$69:$P$83,2+L$5,FALSE),0))*$D192</f>
        <v>0</v>
      </c>
      <c r="M192" s="155">
        <f>(IF(AND($E192&lt;&gt;"",M$1&gt;=$E192),VLOOKUP(M$1-$E192+1,Tablas!$A$69:$P$83,2+M$5,FALSE),0)-IF(AND($F192&lt;&gt;"",M$1&gt;$F192),VLOOKUP(M$1-$F192,Tablas!$A$69:$P$83,2+M$5,FALSE),0))*$D192</f>
        <v>0</v>
      </c>
      <c r="N192" s="155">
        <f>(IF(AND($E192&lt;&gt;"",N$1&gt;=$E192),VLOOKUP(N$1-$E192+1,Tablas!$A$69:$P$83,2+N$5,FALSE),0)-IF(AND($F192&lt;&gt;"",N$1&gt;$F192),VLOOKUP(N$1-$F192,Tablas!$A$69:$P$83,2+N$5,FALSE),0))*$D192</f>
        <v>0</v>
      </c>
      <c r="O192" s="155">
        <f>(IF(AND($E192&lt;&gt;"",O$1&gt;=$E192),VLOOKUP(O$1-$E192+1,Tablas!$A$69:$P$83,2+O$5,FALSE),0)-IF(AND($F192&lt;&gt;"",O$1&gt;$F192),VLOOKUP(O$1-$F192,Tablas!$A$69:$P$83,2+O$5,FALSE),0))*$D192</f>
        <v>0</v>
      </c>
      <c r="P192" s="155">
        <f>(IF(AND($E192&lt;&gt;"",P$1&gt;=$E192),VLOOKUP(P$1-$E192+1,Tablas!$A$69:$P$83,2+P$5,FALSE),0)-IF(AND($F192&lt;&gt;"",P$1&gt;$F192),VLOOKUP(P$1-$F192,Tablas!$A$69:$P$83,2+P$5,FALSE),0))*$D192</f>
        <v>0</v>
      </c>
      <c r="Q192" s="155">
        <f>(IF(AND($E192&lt;&gt;"",Q$1&gt;=$E192),VLOOKUP(Q$1-$E192+1,Tablas!$A$69:$P$83,2+Q$5,FALSE),0)-IF(AND($F192&lt;&gt;"",Q$1&gt;$F192),VLOOKUP(Q$1-$F192,Tablas!$A$69:$P$83,2+Q$5,FALSE),0))*$D192</f>
        <v>0</v>
      </c>
      <c r="R192" s="155">
        <f>(IF(AND($E192&lt;&gt;"",R$1&gt;=$E192),VLOOKUP(R$1-$E192+1,Tablas!$A$69:$P$83,2+R$5,FALSE),0)-IF(AND($F192&lt;&gt;"",R$1&gt;$F192),VLOOKUP(R$1-$F192,Tablas!$A$69:$P$83,2+R$5,FALSE),0))*$D192</f>
        <v>0</v>
      </c>
      <c r="S192" s="155">
        <f>(IF(AND($E192&lt;&gt;"",S$1&gt;=$E192),VLOOKUP(S$1-$E192+1,Tablas!$A$69:$P$83,2+S$5,FALSE),0)-IF(AND($F192&lt;&gt;"",S$1&gt;$F192),VLOOKUP(S$1-$F192,Tablas!$A$69:$P$83,2+S$5,FALSE),0))*$D192</f>
        <v>0</v>
      </c>
      <c r="T192" s="155">
        <f>(IF(AND($E192&lt;&gt;"",T$1&gt;=$E192),VLOOKUP(T$1-$E192+1,Tablas!$A$69:$P$83,2+T$5,FALSE),0)-IF(AND($F192&lt;&gt;"",T$1&gt;$F192),VLOOKUP(T$1-$F192,Tablas!$A$69:$P$83,2+T$5,FALSE),0))*$D192</f>
        <v>0</v>
      </c>
      <c r="U192" s="155">
        <f>(IF(AND($E192&lt;&gt;"",U$1&gt;=$E192),VLOOKUP(U$1-$E192+1,Tablas!$A$69:$P$83,2+U$5,FALSE),0)-IF(AND($F192&lt;&gt;"",U$1&gt;$F192),VLOOKUP(U$1-$F192,Tablas!$A$69:$P$83,2+U$5,FALSE),0))*$D192</f>
        <v>0</v>
      </c>
      <c r="V192" s="155">
        <f>(IF(AND($E192&lt;&gt;"",V$1&gt;=$E192),VLOOKUP(V$1-$E192+1,Tablas!$A$69:$P$83,2+V$5,FALSE),0)-IF(AND($F192&lt;&gt;"",V$1&gt;$F192),VLOOKUP(V$1-$F192,Tablas!$A$69:$P$83,2+V$5,FALSE),0))*$D192</f>
        <v>0</v>
      </c>
      <c r="W192" s="155">
        <f>(IF(AND($E192&lt;&gt;"",W$1&gt;=$E192),VLOOKUP(W$1-$E192+1,Tablas!$A$69:$P$83,2+W$5,FALSE),0)-IF(AND($F192&lt;&gt;"",W$1&gt;$F192),VLOOKUP(W$1-$F192,Tablas!$A$69:$P$83,2+W$5,FALSE),0))*$D192</f>
        <v>0</v>
      </c>
      <c r="X192" s="155">
        <f>(IF(AND($E192&lt;&gt;"",X$1&gt;=$E192),VLOOKUP(X$1-$E192+1,Tablas!$A$69:$P$83,2+X$5,FALSE),0)-IF(AND($F192&lt;&gt;"",X$1&gt;$F192),VLOOKUP(X$1-$F192,Tablas!$A$69:$P$83,2+X$5,FALSE),0))*$D192</f>
        <v>0</v>
      </c>
      <c r="Y192" s="155">
        <f>(IF(AND($E192&lt;&gt;"",Y$1&gt;=$E192),VLOOKUP(Y$1-$E192+1,Tablas!$A$69:$P$83,2+Y$5,FALSE),0)-IF(AND($F192&lt;&gt;"",Y$1&gt;$F192),VLOOKUP(Y$1-$F192,Tablas!$A$69:$P$83,2+Y$5,FALSE),0))*$D192</f>
        <v>0</v>
      </c>
      <c r="Z192" s="155">
        <f>(IF(AND($E192&lt;&gt;"",Z$1&gt;=$E192),VLOOKUP(Z$1-$E192+1,Tablas!$A$69:$P$83,2+Z$5,FALSE),0)-IF(AND($F192&lt;&gt;"",Z$1&gt;$F192),VLOOKUP(Z$1-$F192,Tablas!$A$69:$P$83,2+Z$5,FALSE),0))*$D192</f>
        <v>0</v>
      </c>
      <c r="AA192" s="155">
        <f>(IF(AND($E192&lt;&gt;"",AA$1&gt;=$E192),VLOOKUP(AA$1-$E192+1,Tablas!$A$69:$P$83,2+AA$5,FALSE),0)-IF(AND($F192&lt;&gt;"",AA$1&gt;$F192),VLOOKUP(AA$1-$F192,Tablas!$A$69:$P$83,2+AA$5,FALSE),0))*$D192</f>
        <v>0</v>
      </c>
      <c r="AB192" s="155">
        <f>(IF(AND($E192&lt;&gt;"",AB$1&gt;=$E192),VLOOKUP(AB$1-$E192+1,Tablas!$A$69:$P$83,2+AB$5,FALSE),0)-IF(AND($F192&lt;&gt;"",AB$1&gt;$F192),VLOOKUP(AB$1-$F192,Tablas!$A$69:$P$83,2+AB$5,FALSE),0))*$D192</f>
        <v>0</v>
      </c>
      <c r="AC192" s="155">
        <f>(IF(AND($E192&lt;&gt;"",AC$1&gt;=$E192),VLOOKUP(AC$1-$E192+1,Tablas!$A$69:$P$83,2+AC$5,FALSE),0)-IF(AND($F192&lt;&gt;"",AC$1&gt;$F192),VLOOKUP(AC$1-$F192,Tablas!$A$69:$P$83,2+AC$5,FALSE),0))*$D192</f>
        <v>0</v>
      </c>
      <c r="AD192" s="155">
        <f>(IF(AND($E192&lt;&gt;"",AD$1&gt;=$E192),VLOOKUP(AD$1-$E192+1,Tablas!$A$69:$P$83,2+AD$5,FALSE),0)-IF(AND($F192&lt;&gt;"",AD$1&gt;$F192),VLOOKUP(AD$1-$F192,Tablas!$A$69:$P$83,2+AD$5,FALSE),0))*$D192</f>
        <v>0</v>
      </c>
      <c r="AE192" s="155">
        <f>(IF(AND($E192&lt;&gt;"",AE$1&gt;=$E192),VLOOKUP(AE$1-$E192+1,Tablas!$A$69:$P$83,2+AE$5,FALSE),0)-IF(AND($F192&lt;&gt;"",AE$1&gt;$F192),VLOOKUP(AE$1-$F192,Tablas!$A$69:$P$83,2+AE$5,FALSE),0))*$D192</f>
        <v>0</v>
      </c>
      <c r="AF192" s="155">
        <f>+(IF(AND($E192&lt;&gt;"",12&gt;=$E192),VLOOKUP(13-$E192,Tablas!$A$69:$P$83,2+$AF$5,FALSE),0)-IF(AND($F192&lt;&gt;"",12&gt;$F192),VLOOKUP(13-$F192-1,Tablas!$A$69:$P$83,2+$AF$5,FALSE),0))*$D192</f>
        <v>0</v>
      </c>
      <c r="AG192" s="156">
        <v>2</v>
      </c>
      <c r="AH192" s="84"/>
      <c r="AI192" s="52"/>
      <c r="AJ192" s="52"/>
      <c r="AK192" s="45"/>
      <c r="AL192" s="45"/>
      <c r="AM192" s="45"/>
      <c r="AN192" s="45"/>
      <c r="AO192" s="45"/>
      <c r="AP192" s="45"/>
      <c r="AQ192" s="45"/>
    </row>
    <row r="193" spans="1:43" x14ac:dyDescent="0.2">
      <c r="A193" s="240" t="s">
        <v>120</v>
      </c>
      <c r="B193" s="242" t="s">
        <v>64</v>
      </c>
      <c r="C193" s="244" t="s">
        <v>300</v>
      </c>
      <c r="D193" s="246"/>
      <c r="E193" s="170"/>
      <c r="F193" s="171"/>
      <c r="G193" s="155">
        <f>+(IF(AND($E193&lt;&gt;"",G$1&gt;=$E193),VLOOKUP(G$1-$E193+1,Tablas!$A$69:$P$83,2+G$5,FALSE),0)-IF(AND($F193&lt;&gt;"",G$1&gt;$F193),VLOOKUP(G$1-$F193,Tablas!$A$69:$P$83,2+G$5,FALSE),0))*$D193</f>
        <v>0</v>
      </c>
      <c r="H193" s="155">
        <f>+(IF(AND($E193&lt;&gt;"",H$1&gt;=$E193),VLOOKUP(H$1-$E193+1,Tablas!$A$69:$P$83,2+H$5,FALSE),0)-IF(AND($F193&lt;&gt;"",H$1&gt;$F193),VLOOKUP(H$1-$F193,Tablas!$A$69:$P$83,2+H$5,FALSE),0))*$D193</f>
        <v>0</v>
      </c>
      <c r="I193" s="155">
        <f>(IF(AND($E193&lt;&gt;"",I$1&gt;=$E193),VLOOKUP(I$1-$E193+1,Tablas!$A$69:$P$83,2+I$5,FALSE),0)-IF(AND($F193&lt;&gt;"",I$1&gt;$F193),VLOOKUP(I$1-$F193,Tablas!$A$69:$P$83,2+I$5,FALSE),0))*$D193</f>
        <v>0</v>
      </c>
      <c r="J193" s="155">
        <f>(IF(AND($E193&lt;&gt;"",J$1&gt;=$E193),VLOOKUP(J$1-$E193+1,Tablas!$A$69:$P$83,2+J$5,FALSE),0)-IF(AND($F193&lt;&gt;"",J$1&gt;$F193),VLOOKUP(J$1-$F193,Tablas!$A$69:$P$83,2+J$5,FALSE),0))*$D193</f>
        <v>0</v>
      </c>
      <c r="K193" s="155">
        <f>(IF(AND($E193&lt;&gt;"",K$1&gt;=$E193),VLOOKUP(K$1-$E193+1,Tablas!$A$69:$P$83,2+K$5,FALSE),0)-IF(AND($F193&lt;&gt;"",K$1&gt;$F193),VLOOKUP(K$1-$F193,Tablas!$A$69:$P$83,2+K$5,FALSE),0))*$D193</f>
        <v>0</v>
      </c>
      <c r="L193" s="155">
        <f>(IF(AND($E193&lt;&gt;"",L$1&gt;=$E193),VLOOKUP(L$1-$E193+1,Tablas!$A$69:$P$83,2+L$5,FALSE),0)-IF(AND($F193&lt;&gt;"",L$1&gt;$F193),VLOOKUP(L$1-$F193,Tablas!$A$69:$P$83,2+L$5,FALSE),0))*$D193</f>
        <v>0</v>
      </c>
      <c r="M193" s="155">
        <f>(IF(AND($E193&lt;&gt;"",M$1&gt;=$E193),VLOOKUP(M$1-$E193+1,Tablas!$A$69:$P$83,2+M$5,FALSE),0)-IF(AND($F193&lt;&gt;"",M$1&gt;$F193),VLOOKUP(M$1-$F193,Tablas!$A$69:$P$83,2+M$5,FALSE),0))*$D193</f>
        <v>0</v>
      </c>
      <c r="N193" s="155">
        <f>(IF(AND($E193&lt;&gt;"",N$1&gt;=$E193),VLOOKUP(N$1-$E193+1,Tablas!$A$69:$P$83,2+N$5,FALSE),0)-IF(AND($F193&lt;&gt;"",N$1&gt;$F193),VLOOKUP(N$1-$F193,Tablas!$A$69:$P$83,2+N$5,FALSE),0))*$D193</f>
        <v>0</v>
      </c>
      <c r="O193" s="155">
        <f>(IF(AND($E193&lt;&gt;"",O$1&gt;=$E193),VLOOKUP(O$1-$E193+1,Tablas!$A$69:$P$83,2+O$5,FALSE),0)-IF(AND($F193&lt;&gt;"",O$1&gt;$F193),VLOOKUP(O$1-$F193,Tablas!$A$69:$P$83,2+O$5,FALSE),0))*$D193</f>
        <v>0</v>
      </c>
      <c r="P193" s="155">
        <f>(IF(AND($E193&lt;&gt;"",P$1&gt;=$E193),VLOOKUP(P$1-$E193+1,Tablas!$A$69:$P$83,2+P$5,FALSE),0)-IF(AND($F193&lt;&gt;"",P$1&gt;$F193),VLOOKUP(P$1-$F193,Tablas!$A$69:$P$83,2+P$5,FALSE),0))*$D193</f>
        <v>0</v>
      </c>
      <c r="Q193" s="155">
        <f>(IF(AND($E193&lt;&gt;"",Q$1&gt;=$E193),VLOOKUP(Q$1-$E193+1,Tablas!$A$69:$P$83,2+Q$5,FALSE),0)-IF(AND($F193&lt;&gt;"",Q$1&gt;$F193),VLOOKUP(Q$1-$F193,Tablas!$A$69:$P$83,2+Q$5,FALSE),0))*$D193</f>
        <v>0</v>
      </c>
      <c r="R193" s="155">
        <f>(IF(AND($E193&lt;&gt;"",R$1&gt;=$E193),VLOOKUP(R$1-$E193+1,Tablas!$A$69:$P$83,2+R$5,FALSE),0)-IF(AND($F193&lt;&gt;"",R$1&gt;$F193),VLOOKUP(R$1-$F193,Tablas!$A$69:$P$83,2+R$5,FALSE),0))*$D193</f>
        <v>0</v>
      </c>
      <c r="S193" s="155">
        <f>(IF(AND($E193&lt;&gt;"",S$1&gt;=$E193),VLOOKUP(S$1-$E193+1,Tablas!$A$69:$P$83,2+S$5,FALSE),0)-IF(AND($F193&lt;&gt;"",S$1&gt;$F193),VLOOKUP(S$1-$F193,Tablas!$A$69:$P$83,2+S$5,FALSE),0))*$D193</f>
        <v>0</v>
      </c>
      <c r="T193" s="155">
        <f>(IF(AND($E193&lt;&gt;"",T$1&gt;=$E193),VLOOKUP(T$1-$E193+1,Tablas!$A$69:$P$83,2+T$5,FALSE),0)-IF(AND($F193&lt;&gt;"",T$1&gt;$F193),VLOOKUP(T$1-$F193,Tablas!$A$69:$P$83,2+T$5,FALSE),0))*$D193</f>
        <v>0</v>
      </c>
      <c r="U193" s="155">
        <f>(IF(AND($E193&lt;&gt;"",U$1&gt;=$E193),VLOOKUP(U$1-$E193+1,Tablas!$A$69:$P$83,2+U$5,FALSE),0)-IF(AND($F193&lt;&gt;"",U$1&gt;$F193),VLOOKUP(U$1-$F193,Tablas!$A$69:$P$83,2+U$5,FALSE),0))*$D193</f>
        <v>0</v>
      </c>
      <c r="V193" s="155">
        <f>(IF(AND($E193&lt;&gt;"",V$1&gt;=$E193),VLOOKUP(V$1-$E193+1,Tablas!$A$69:$P$83,2+V$5,FALSE),0)-IF(AND($F193&lt;&gt;"",V$1&gt;$F193),VLOOKUP(V$1-$F193,Tablas!$A$69:$P$83,2+V$5,FALSE),0))*$D193</f>
        <v>0</v>
      </c>
      <c r="W193" s="155">
        <f>(IF(AND($E193&lt;&gt;"",W$1&gt;=$E193),VLOOKUP(W$1-$E193+1,Tablas!$A$69:$P$83,2+W$5,FALSE),0)-IF(AND($F193&lt;&gt;"",W$1&gt;$F193),VLOOKUP(W$1-$F193,Tablas!$A$69:$P$83,2+W$5,FALSE),0))*$D193</f>
        <v>0</v>
      </c>
      <c r="X193" s="155">
        <f>(IF(AND($E193&lt;&gt;"",X$1&gt;=$E193),VLOOKUP(X$1-$E193+1,Tablas!$A$69:$P$83,2+X$5,FALSE),0)-IF(AND($F193&lt;&gt;"",X$1&gt;$F193),VLOOKUP(X$1-$F193,Tablas!$A$69:$P$83,2+X$5,FALSE),0))*$D193</f>
        <v>0</v>
      </c>
      <c r="Y193" s="155">
        <f>(IF(AND($E193&lt;&gt;"",Y$1&gt;=$E193),VLOOKUP(Y$1-$E193+1,Tablas!$A$69:$P$83,2+Y$5,FALSE),0)-IF(AND($F193&lt;&gt;"",Y$1&gt;$F193),VLOOKUP(Y$1-$F193,Tablas!$A$69:$P$83,2+Y$5,FALSE),0))*$D193</f>
        <v>0</v>
      </c>
      <c r="Z193" s="155">
        <f>(IF(AND($E193&lt;&gt;"",Z$1&gt;=$E193),VLOOKUP(Z$1-$E193+1,Tablas!$A$69:$P$83,2+Z$5,FALSE),0)-IF(AND($F193&lt;&gt;"",Z$1&gt;$F193),VLOOKUP(Z$1-$F193,Tablas!$A$69:$P$83,2+Z$5,FALSE),0))*$D193</f>
        <v>0</v>
      </c>
      <c r="AA193" s="155">
        <f>(IF(AND($E193&lt;&gt;"",AA$1&gt;=$E193),VLOOKUP(AA$1-$E193+1,Tablas!$A$69:$P$83,2+AA$5,FALSE),0)-IF(AND($F193&lt;&gt;"",AA$1&gt;$F193),VLOOKUP(AA$1-$F193,Tablas!$A$69:$P$83,2+AA$5,FALSE),0))*$D193</f>
        <v>0</v>
      </c>
      <c r="AB193" s="155">
        <f>(IF(AND($E193&lt;&gt;"",AB$1&gt;=$E193),VLOOKUP(AB$1-$E193+1,Tablas!$A$69:$P$83,2+AB$5,FALSE),0)-IF(AND($F193&lt;&gt;"",AB$1&gt;$F193),VLOOKUP(AB$1-$F193,Tablas!$A$69:$P$83,2+AB$5,FALSE),0))*$D193</f>
        <v>0</v>
      </c>
      <c r="AC193" s="155">
        <f>(IF(AND($E193&lt;&gt;"",AC$1&gt;=$E193),VLOOKUP(AC$1-$E193+1,Tablas!$A$69:$P$83,2+AC$5,FALSE),0)-IF(AND($F193&lt;&gt;"",AC$1&gt;$F193),VLOOKUP(AC$1-$F193,Tablas!$A$69:$P$83,2+AC$5,FALSE),0))*$D193</f>
        <v>0</v>
      </c>
      <c r="AD193" s="155">
        <f>(IF(AND($E193&lt;&gt;"",AD$1&gt;=$E193),VLOOKUP(AD$1-$E193+1,Tablas!$A$69:$P$83,2+AD$5,FALSE),0)-IF(AND($F193&lt;&gt;"",AD$1&gt;$F193),VLOOKUP(AD$1-$F193,Tablas!$A$69:$P$83,2+AD$5,FALSE),0))*$D193</f>
        <v>0</v>
      </c>
      <c r="AE193" s="155">
        <f>(IF(AND($E193&lt;&gt;"",AE$1&gt;=$E193),VLOOKUP(AE$1-$E193+1,Tablas!$A$69:$P$83,2+AE$5,FALSE),0)-IF(AND($F193&lt;&gt;"",AE$1&gt;$F193),VLOOKUP(AE$1-$F193,Tablas!$A$69:$P$83,2+AE$5,FALSE),0))*$D193</f>
        <v>0</v>
      </c>
      <c r="AF193" s="155">
        <f>+(IF(AND($E193&lt;&gt;"",12&gt;=$E193),VLOOKUP(13-$E193,Tablas!$A$69:$P$83,2+$AF$5,FALSE),0)-IF(AND($F193&lt;&gt;"",12&gt;$F193),VLOOKUP(13-$F193-1,Tablas!$A$69:$P$83,2+$AF$5,FALSE),0))*$D193</f>
        <v>0</v>
      </c>
      <c r="AG193" s="156">
        <v>3</v>
      </c>
      <c r="AH193" s="84"/>
      <c r="AI193" s="52"/>
      <c r="AJ193" s="52"/>
      <c r="AK193" s="45"/>
      <c r="AL193" s="45"/>
      <c r="AM193" s="45"/>
      <c r="AN193" s="45"/>
      <c r="AO193" s="45"/>
      <c r="AP193" s="45"/>
      <c r="AQ193" s="45"/>
    </row>
    <row r="194" spans="1:43" x14ac:dyDescent="0.2">
      <c r="A194" s="240" t="s">
        <v>120</v>
      </c>
      <c r="B194" s="243" t="s">
        <v>65</v>
      </c>
      <c r="C194" s="244" t="s">
        <v>300</v>
      </c>
      <c r="D194" s="246"/>
      <c r="E194" s="172"/>
      <c r="F194" s="173"/>
      <c r="G194" s="155">
        <f>+(IF(AND($E194&lt;&gt;"",G$1&gt;=$E194),VLOOKUP(G$1-$E194+1,Tablas!$A$69:$P$83,2+G$5,FALSE),0)-IF(AND($F194&lt;&gt;"",G$1&gt;$F194),VLOOKUP(G$1-$F194,Tablas!$A$69:$P$83,2+G$5,FALSE),0))*$D194</f>
        <v>0</v>
      </c>
      <c r="H194" s="155">
        <f>+(IF(AND($E194&lt;&gt;"",H$1&gt;=$E194),VLOOKUP(H$1-$E194+1,Tablas!$A$69:$P$83,2+H$5,FALSE),0)-IF(AND($F194&lt;&gt;"",H$1&gt;$F194),VLOOKUP(H$1-$F194,Tablas!$A$69:$P$83,2+H$5,FALSE),0))*$D194</f>
        <v>0</v>
      </c>
      <c r="I194" s="155">
        <f>(IF(AND($E194&lt;&gt;"",I$1&gt;=$E194),VLOOKUP(I$1-$E194+1,Tablas!$A$69:$P$83,2+I$5,FALSE),0)-IF(AND($F194&lt;&gt;"",I$1&gt;$F194),VLOOKUP(I$1-$F194,Tablas!$A$69:$P$83,2+I$5,FALSE),0))*$D194</f>
        <v>0</v>
      </c>
      <c r="J194" s="155">
        <f>(IF(AND($E194&lt;&gt;"",J$1&gt;=$E194),VLOOKUP(J$1-$E194+1,Tablas!$A$69:$P$83,2+J$5,FALSE),0)-IF(AND($F194&lt;&gt;"",J$1&gt;$F194),VLOOKUP(J$1-$F194,Tablas!$A$69:$P$83,2+J$5,FALSE),0))*$D194</f>
        <v>0</v>
      </c>
      <c r="K194" s="155">
        <f>(IF(AND($E194&lt;&gt;"",K$1&gt;=$E194),VLOOKUP(K$1-$E194+1,Tablas!$A$69:$P$83,2+K$5,FALSE),0)-IF(AND($F194&lt;&gt;"",K$1&gt;$F194),VLOOKUP(K$1-$F194,Tablas!$A$69:$P$83,2+K$5,FALSE),0))*$D194</f>
        <v>0</v>
      </c>
      <c r="L194" s="155">
        <f>(IF(AND($E194&lt;&gt;"",L$1&gt;=$E194),VLOOKUP(L$1-$E194+1,Tablas!$A$69:$P$83,2+L$5,FALSE),0)-IF(AND($F194&lt;&gt;"",L$1&gt;$F194),VLOOKUP(L$1-$F194,Tablas!$A$69:$P$83,2+L$5,FALSE),0))*$D194</f>
        <v>0</v>
      </c>
      <c r="M194" s="155">
        <f>(IF(AND($E194&lt;&gt;"",M$1&gt;=$E194),VLOOKUP(M$1-$E194+1,Tablas!$A$69:$P$83,2+M$5,FALSE),0)-IF(AND($F194&lt;&gt;"",M$1&gt;$F194),VLOOKUP(M$1-$F194,Tablas!$A$69:$P$83,2+M$5,FALSE),0))*$D194</f>
        <v>0</v>
      </c>
      <c r="N194" s="155">
        <f>(IF(AND($E194&lt;&gt;"",N$1&gt;=$E194),VLOOKUP(N$1-$E194+1,Tablas!$A$69:$P$83,2+N$5,FALSE),0)-IF(AND($F194&lt;&gt;"",N$1&gt;$F194),VLOOKUP(N$1-$F194,Tablas!$A$69:$P$83,2+N$5,FALSE),0))*$D194</f>
        <v>0</v>
      </c>
      <c r="O194" s="155">
        <f>(IF(AND($E194&lt;&gt;"",O$1&gt;=$E194),VLOOKUP(O$1-$E194+1,Tablas!$A$69:$P$83,2+O$5,FALSE),0)-IF(AND($F194&lt;&gt;"",O$1&gt;$F194),VLOOKUP(O$1-$F194,Tablas!$A$69:$P$83,2+O$5,FALSE),0))*$D194</f>
        <v>0</v>
      </c>
      <c r="P194" s="155">
        <f>(IF(AND($E194&lt;&gt;"",P$1&gt;=$E194),VLOOKUP(P$1-$E194+1,Tablas!$A$69:$P$83,2+P$5,FALSE),0)-IF(AND($F194&lt;&gt;"",P$1&gt;$F194),VLOOKUP(P$1-$F194,Tablas!$A$69:$P$83,2+P$5,FALSE),0))*$D194</f>
        <v>0</v>
      </c>
      <c r="Q194" s="155">
        <f>(IF(AND($E194&lt;&gt;"",Q$1&gt;=$E194),VLOOKUP(Q$1-$E194+1,Tablas!$A$69:$P$83,2+Q$5,FALSE),0)-IF(AND($F194&lt;&gt;"",Q$1&gt;$F194),VLOOKUP(Q$1-$F194,Tablas!$A$69:$P$83,2+Q$5,FALSE),0))*$D194</f>
        <v>0</v>
      </c>
      <c r="R194" s="155">
        <f>(IF(AND($E194&lt;&gt;"",R$1&gt;=$E194),VLOOKUP(R$1-$E194+1,Tablas!$A$69:$P$83,2+R$5,FALSE),0)-IF(AND($F194&lt;&gt;"",R$1&gt;$F194),VLOOKUP(R$1-$F194,Tablas!$A$69:$P$83,2+R$5,FALSE),0))*$D194</f>
        <v>0</v>
      </c>
      <c r="S194" s="155">
        <f>(IF(AND($E194&lt;&gt;"",S$1&gt;=$E194),VLOOKUP(S$1-$E194+1,Tablas!$A$69:$P$83,2+S$5,FALSE),0)-IF(AND($F194&lt;&gt;"",S$1&gt;$F194),VLOOKUP(S$1-$F194,Tablas!$A$69:$P$83,2+S$5,FALSE),0))*$D194</f>
        <v>0</v>
      </c>
      <c r="T194" s="155">
        <f>(IF(AND($E194&lt;&gt;"",T$1&gt;=$E194),VLOOKUP(T$1-$E194+1,Tablas!$A$69:$P$83,2+T$5,FALSE),0)-IF(AND($F194&lt;&gt;"",T$1&gt;$F194),VLOOKUP(T$1-$F194,Tablas!$A$69:$P$83,2+T$5,FALSE),0))*$D194</f>
        <v>0</v>
      </c>
      <c r="U194" s="155">
        <f>(IF(AND($E194&lt;&gt;"",U$1&gt;=$E194),VLOOKUP(U$1-$E194+1,Tablas!$A$69:$P$83,2+U$5,FALSE),0)-IF(AND($F194&lt;&gt;"",U$1&gt;$F194),VLOOKUP(U$1-$F194,Tablas!$A$69:$P$83,2+U$5,FALSE),0))*$D194</f>
        <v>0</v>
      </c>
      <c r="V194" s="155">
        <f>(IF(AND($E194&lt;&gt;"",V$1&gt;=$E194),VLOOKUP(V$1-$E194+1,Tablas!$A$69:$P$83,2+V$5,FALSE),0)-IF(AND($F194&lt;&gt;"",V$1&gt;$F194),VLOOKUP(V$1-$F194,Tablas!$A$69:$P$83,2+V$5,FALSE),0))*$D194</f>
        <v>0</v>
      </c>
      <c r="W194" s="155">
        <f>(IF(AND($E194&lt;&gt;"",W$1&gt;=$E194),VLOOKUP(W$1-$E194+1,Tablas!$A$69:$P$83,2+W$5,FALSE),0)-IF(AND($F194&lt;&gt;"",W$1&gt;$F194),VLOOKUP(W$1-$F194,Tablas!$A$69:$P$83,2+W$5,FALSE),0))*$D194</f>
        <v>0</v>
      </c>
      <c r="X194" s="155">
        <f>(IF(AND($E194&lt;&gt;"",X$1&gt;=$E194),VLOOKUP(X$1-$E194+1,Tablas!$A$69:$P$83,2+X$5,FALSE),0)-IF(AND($F194&lt;&gt;"",X$1&gt;$F194),VLOOKUP(X$1-$F194,Tablas!$A$69:$P$83,2+X$5,FALSE),0))*$D194</f>
        <v>0</v>
      </c>
      <c r="Y194" s="155">
        <f>(IF(AND($E194&lt;&gt;"",Y$1&gt;=$E194),VLOOKUP(Y$1-$E194+1,Tablas!$A$69:$P$83,2+Y$5,FALSE),0)-IF(AND($F194&lt;&gt;"",Y$1&gt;$F194),VLOOKUP(Y$1-$F194,Tablas!$A$69:$P$83,2+Y$5,FALSE),0))*$D194</f>
        <v>0</v>
      </c>
      <c r="Z194" s="155">
        <f>(IF(AND($E194&lt;&gt;"",Z$1&gt;=$E194),VLOOKUP(Z$1-$E194+1,Tablas!$A$69:$P$83,2+Z$5,FALSE),0)-IF(AND($F194&lt;&gt;"",Z$1&gt;$F194),VLOOKUP(Z$1-$F194,Tablas!$A$69:$P$83,2+Z$5,FALSE),0))*$D194</f>
        <v>0</v>
      </c>
      <c r="AA194" s="155">
        <f>(IF(AND($E194&lt;&gt;"",AA$1&gt;=$E194),VLOOKUP(AA$1-$E194+1,Tablas!$A$69:$P$83,2+AA$5,FALSE),0)-IF(AND($F194&lt;&gt;"",AA$1&gt;$F194),VLOOKUP(AA$1-$F194,Tablas!$A$69:$P$83,2+AA$5,FALSE),0))*$D194</f>
        <v>0</v>
      </c>
      <c r="AB194" s="155">
        <f>(IF(AND($E194&lt;&gt;"",AB$1&gt;=$E194),VLOOKUP(AB$1-$E194+1,Tablas!$A$69:$P$83,2+AB$5,FALSE),0)-IF(AND($F194&lt;&gt;"",AB$1&gt;$F194),VLOOKUP(AB$1-$F194,Tablas!$A$69:$P$83,2+AB$5,FALSE),0))*$D194</f>
        <v>0</v>
      </c>
      <c r="AC194" s="155">
        <f>(IF(AND($E194&lt;&gt;"",AC$1&gt;=$E194),VLOOKUP(AC$1-$E194+1,Tablas!$A$69:$P$83,2+AC$5,FALSE),0)-IF(AND($F194&lt;&gt;"",AC$1&gt;$F194),VLOOKUP(AC$1-$F194,Tablas!$A$69:$P$83,2+AC$5,FALSE),0))*$D194</f>
        <v>0</v>
      </c>
      <c r="AD194" s="155">
        <f>(IF(AND($E194&lt;&gt;"",AD$1&gt;=$E194),VLOOKUP(AD$1-$E194+1,Tablas!$A$69:$P$83,2+AD$5,FALSE),0)-IF(AND($F194&lt;&gt;"",AD$1&gt;$F194),VLOOKUP(AD$1-$F194,Tablas!$A$69:$P$83,2+AD$5,FALSE),0))*$D194</f>
        <v>0</v>
      </c>
      <c r="AE194" s="155">
        <f>(IF(AND($E194&lt;&gt;"",AE$1&gt;=$E194),VLOOKUP(AE$1-$E194+1,Tablas!$A$69:$P$83,2+AE$5,FALSE),0)-IF(AND($F194&lt;&gt;"",AE$1&gt;$F194),VLOOKUP(AE$1-$F194,Tablas!$A$69:$P$83,2+AE$5,FALSE),0))*$D194</f>
        <v>0</v>
      </c>
      <c r="AF194" s="155">
        <f>+(IF(AND($E194&lt;&gt;"",12&gt;=$E194),VLOOKUP(13-$E194,Tablas!$A$69:$P$83,2+$AF$5,FALSE),0)-IF(AND($F194&lt;&gt;"",12&gt;$F194),VLOOKUP(13-$F194-1,Tablas!$A$69:$P$83,2+$AF$5,FALSE),0))*$D194</f>
        <v>0</v>
      </c>
      <c r="AG194" s="156">
        <v>4</v>
      </c>
      <c r="AH194" s="84"/>
      <c r="AI194" s="52"/>
      <c r="AJ194" s="52"/>
      <c r="AK194" s="45"/>
      <c r="AL194" s="45"/>
      <c r="AM194" s="45"/>
      <c r="AN194" s="45"/>
      <c r="AO194" s="45"/>
      <c r="AP194" s="45"/>
      <c r="AQ194" s="45"/>
    </row>
    <row r="195" spans="1:43" x14ac:dyDescent="0.2">
      <c r="A195" s="240" t="s">
        <v>120</v>
      </c>
      <c r="B195" s="243" t="s">
        <v>66</v>
      </c>
      <c r="C195" s="244" t="s">
        <v>300</v>
      </c>
      <c r="D195" s="246"/>
      <c r="E195" s="172"/>
      <c r="F195" s="173"/>
      <c r="G195" s="155">
        <f>+(IF(AND($E195&lt;&gt;"",G$1&gt;=$E195),VLOOKUP(G$1-$E195+1,Tablas!$A$69:$P$83,2+G$5,FALSE),0)-IF(AND($F195&lt;&gt;"",G$1&gt;$F195),VLOOKUP(G$1-$F195,Tablas!$A$69:$P$83,2+G$5,FALSE),0))*$D195</f>
        <v>0</v>
      </c>
      <c r="H195" s="155">
        <f>+(IF(AND($E195&lt;&gt;"",H$1&gt;=$E195),VLOOKUP(H$1-$E195+1,Tablas!$A$69:$P$83,2+H$5,FALSE),0)-IF(AND($F195&lt;&gt;"",H$1&gt;$F195),VLOOKUP(H$1-$F195,Tablas!$A$69:$P$83,2+H$5,FALSE),0))*$D195</f>
        <v>0</v>
      </c>
      <c r="I195" s="155">
        <f>(IF(AND($E195&lt;&gt;"",I$1&gt;=$E195),VLOOKUP(I$1-$E195+1,Tablas!$A$69:$P$83,2+I$5,FALSE),0)-IF(AND($F195&lt;&gt;"",I$1&gt;$F195),VLOOKUP(I$1-$F195,Tablas!$A$69:$P$83,2+I$5,FALSE),0))*$D195</f>
        <v>0</v>
      </c>
      <c r="J195" s="155">
        <f>(IF(AND($E195&lt;&gt;"",J$1&gt;=$E195),VLOOKUP(J$1-$E195+1,Tablas!$A$69:$P$83,2+J$5,FALSE),0)-IF(AND($F195&lt;&gt;"",J$1&gt;$F195),VLOOKUP(J$1-$F195,Tablas!$A$69:$P$83,2+J$5,FALSE),0))*$D195</f>
        <v>0</v>
      </c>
      <c r="K195" s="155">
        <f>(IF(AND($E195&lt;&gt;"",K$1&gt;=$E195),VLOOKUP(K$1-$E195+1,Tablas!$A$69:$P$83,2+K$5,FALSE),0)-IF(AND($F195&lt;&gt;"",K$1&gt;$F195),VLOOKUP(K$1-$F195,Tablas!$A$69:$P$83,2+K$5,FALSE),0))*$D195</f>
        <v>0</v>
      </c>
      <c r="L195" s="155">
        <f>(IF(AND($E195&lt;&gt;"",L$1&gt;=$E195),VLOOKUP(L$1-$E195+1,Tablas!$A$69:$P$83,2+L$5,FALSE),0)-IF(AND($F195&lt;&gt;"",L$1&gt;$F195),VLOOKUP(L$1-$F195,Tablas!$A$69:$P$83,2+L$5,FALSE),0))*$D195</f>
        <v>0</v>
      </c>
      <c r="M195" s="155">
        <f>(IF(AND($E195&lt;&gt;"",M$1&gt;=$E195),VLOOKUP(M$1-$E195+1,Tablas!$A$69:$P$83,2+M$5,FALSE),0)-IF(AND($F195&lt;&gt;"",M$1&gt;$F195),VLOOKUP(M$1-$F195,Tablas!$A$69:$P$83,2+M$5,FALSE),0))*$D195</f>
        <v>0</v>
      </c>
      <c r="N195" s="155">
        <f>(IF(AND($E195&lt;&gt;"",N$1&gt;=$E195),VLOOKUP(N$1-$E195+1,Tablas!$A$69:$P$83,2+N$5,FALSE),0)-IF(AND($F195&lt;&gt;"",N$1&gt;$F195),VLOOKUP(N$1-$F195,Tablas!$A$69:$P$83,2+N$5,FALSE),0))*$D195</f>
        <v>0</v>
      </c>
      <c r="O195" s="155">
        <f>(IF(AND($E195&lt;&gt;"",O$1&gt;=$E195),VLOOKUP(O$1-$E195+1,Tablas!$A$69:$P$83,2+O$5,FALSE),0)-IF(AND($F195&lt;&gt;"",O$1&gt;$F195),VLOOKUP(O$1-$F195,Tablas!$A$69:$P$83,2+O$5,FALSE),0))*$D195</f>
        <v>0</v>
      </c>
      <c r="P195" s="155">
        <f>(IF(AND($E195&lt;&gt;"",P$1&gt;=$E195),VLOOKUP(P$1-$E195+1,Tablas!$A$69:$P$83,2+P$5,FALSE),0)-IF(AND($F195&lt;&gt;"",P$1&gt;$F195),VLOOKUP(P$1-$F195,Tablas!$A$69:$P$83,2+P$5,FALSE),0))*$D195</f>
        <v>0</v>
      </c>
      <c r="Q195" s="155">
        <f>(IF(AND($E195&lt;&gt;"",Q$1&gt;=$E195),VLOOKUP(Q$1-$E195+1,Tablas!$A$69:$P$83,2+Q$5,FALSE),0)-IF(AND($F195&lt;&gt;"",Q$1&gt;$F195),VLOOKUP(Q$1-$F195,Tablas!$A$69:$P$83,2+Q$5,FALSE),0))*$D195</f>
        <v>0</v>
      </c>
      <c r="R195" s="155">
        <f>(IF(AND($E195&lt;&gt;"",R$1&gt;=$E195),VLOOKUP(R$1-$E195+1,Tablas!$A$69:$P$83,2+R$5,FALSE),0)-IF(AND($F195&lt;&gt;"",R$1&gt;$F195),VLOOKUP(R$1-$F195,Tablas!$A$69:$P$83,2+R$5,FALSE),0))*$D195</f>
        <v>0</v>
      </c>
      <c r="S195" s="155">
        <f>(IF(AND($E195&lt;&gt;"",S$1&gt;=$E195),VLOOKUP(S$1-$E195+1,Tablas!$A$69:$P$83,2+S$5,FALSE),0)-IF(AND($F195&lt;&gt;"",S$1&gt;$F195),VLOOKUP(S$1-$F195,Tablas!$A$69:$P$83,2+S$5,FALSE),0))*$D195</f>
        <v>0</v>
      </c>
      <c r="T195" s="155">
        <f>(IF(AND($E195&lt;&gt;"",T$1&gt;=$E195),VLOOKUP(T$1-$E195+1,Tablas!$A$69:$P$83,2+T$5,FALSE),0)-IF(AND($F195&lt;&gt;"",T$1&gt;$F195),VLOOKUP(T$1-$F195,Tablas!$A$69:$P$83,2+T$5,FALSE),0))*$D195</f>
        <v>0</v>
      </c>
      <c r="U195" s="155">
        <f>(IF(AND($E195&lt;&gt;"",U$1&gt;=$E195),VLOOKUP(U$1-$E195+1,Tablas!$A$69:$P$83,2+U$5,FALSE),0)-IF(AND($F195&lt;&gt;"",U$1&gt;$F195),VLOOKUP(U$1-$F195,Tablas!$A$69:$P$83,2+U$5,FALSE),0))*$D195</f>
        <v>0</v>
      </c>
      <c r="V195" s="155">
        <f>(IF(AND($E195&lt;&gt;"",V$1&gt;=$E195),VLOOKUP(V$1-$E195+1,Tablas!$A$69:$P$83,2+V$5,FALSE),0)-IF(AND($F195&lt;&gt;"",V$1&gt;$F195),VLOOKUP(V$1-$F195,Tablas!$A$69:$P$83,2+V$5,FALSE),0))*$D195</f>
        <v>0</v>
      </c>
      <c r="W195" s="155">
        <f>(IF(AND($E195&lt;&gt;"",W$1&gt;=$E195),VLOOKUP(W$1-$E195+1,Tablas!$A$69:$P$83,2+W$5,FALSE),0)-IF(AND($F195&lt;&gt;"",W$1&gt;$F195),VLOOKUP(W$1-$F195,Tablas!$A$69:$P$83,2+W$5,FALSE),0))*$D195</f>
        <v>0</v>
      </c>
      <c r="X195" s="155">
        <f>(IF(AND($E195&lt;&gt;"",X$1&gt;=$E195),VLOOKUP(X$1-$E195+1,Tablas!$A$69:$P$83,2+X$5,FALSE),0)-IF(AND($F195&lt;&gt;"",X$1&gt;$F195),VLOOKUP(X$1-$F195,Tablas!$A$69:$P$83,2+X$5,FALSE),0))*$D195</f>
        <v>0</v>
      </c>
      <c r="Y195" s="155">
        <f>(IF(AND($E195&lt;&gt;"",Y$1&gt;=$E195),VLOOKUP(Y$1-$E195+1,Tablas!$A$69:$P$83,2+Y$5,FALSE),0)-IF(AND($F195&lt;&gt;"",Y$1&gt;$F195),VLOOKUP(Y$1-$F195,Tablas!$A$69:$P$83,2+Y$5,FALSE),0))*$D195</f>
        <v>0</v>
      </c>
      <c r="Z195" s="155">
        <f>(IF(AND($E195&lt;&gt;"",Z$1&gt;=$E195),VLOOKUP(Z$1-$E195+1,Tablas!$A$69:$P$83,2+Z$5,FALSE),0)-IF(AND($F195&lt;&gt;"",Z$1&gt;$F195),VLOOKUP(Z$1-$F195,Tablas!$A$69:$P$83,2+Z$5,FALSE),0))*$D195</f>
        <v>0</v>
      </c>
      <c r="AA195" s="155">
        <f>(IF(AND($E195&lt;&gt;"",AA$1&gt;=$E195),VLOOKUP(AA$1-$E195+1,Tablas!$A$69:$P$83,2+AA$5,FALSE),0)-IF(AND($F195&lt;&gt;"",AA$1&gt;$F195),VLOOKUP(AA$1-$F195,Tablas!$A$69:$P$83,2+AA$5,FALSE),0))*$D195</f>
        <v>0</v>
      </c>
      <c r="AB195" s="155">
        <f>(IF(AND($E195&lt;&gt;"",AB$1&gt;=$E195),VLOOKUP(AB$1-$E195+1,Tablas!$A$69:$P$83,2+AB$5,FALSE),0)-IF(AND($F195&lt;&gt;"",AB$1&gt;$F195),VLOOKUP(AB$1-$F195,Tablas!$A$69:$P$83,2+AB$5,FALSE),0))*$D195</f>
        <v>0</v>
      </c>
      <c r="AC195" s="155">
        <f>(IF(AND($E195&lt;&gt;"",AC$1&gt;=$E195),VLOOKUP(AC$1-$E195+1,Tablas!$A$69:$P$83,2+AC$5,FALSE),0)-IF(AND($F195&lt;&gt;"",AC$1&gt;$F195),VLOOKUP(AC$1-$F195,Tablas!$A$69:$P$83,2+AC$5,FALSE),0))*$D195</f>
        <v>0</v>
      </c>
      <c r="AD195" s="155">
        <f>(IF(AND($E195&lt;&gt;"",AD$1&gt;=$E195),VLOOKUP(AD$1-$E195+1,Tablas!$A$69:$P$83,2+AD$5,FALSE),0)-IF(AND($F195&lt;&gt;"",AD$1&gt;$F195),VLOOKUP(AD$1-$F195,Tablas!$A$69:$P$83,2+AD$5,FALSE),0))*$D195</f>
        <v>0</v>
      </c>
      <c r="AE195" s="155">
        <f>(IF(AND($E195&lt;&gt;"",AE$1&gt;=$E195),VLOOKUP(AE$1-$E195+1,Tablas!$A$69:$P$83,2+AE$5,FALSE),0)-IF(AND($F195&lt;&gt;"",AE$1&gt;$F195),VLOOKUP(AE$1-$F195,Tablas!$A$69:$P$83,2+AE$5,FALSE),0))*$D195</f>
        <v>0</v>
      </c>
      <c r="AF195" s="155">
        <f>+(IF(AND($E195&lt;&gt;"",12&gt;=$E195),VLOOKUP(13-$E195,Tablas!$A$69:$P$83,2+$AF$5,FALSE),0)-IF(AND($F195&lt;&gt;"",12&gt;$F195),VLOOKUP(13-$F195-1,Tablas!$A$69:$P$83,2+$AF$5,FALSE),0))*$D195</f>
        <v>0</v>
      </c>
      <c r="AG195" s="156">
        <v>5</v>
      </c>
      <c r="AH195" s="84"/>
      <c r="AI195" s="52"/>
      <c r="AJ195" s="52"/>
      <c r="AK195" s="45"/>
      <c r="AL195" s="45"/>
      <c r="AM195" s="45"/>
      <c r="AN195" s="45"/>
      <c r="AO195" s="45"/>
      <c r="AP195" s="45"/>
      <c r="AQ195" s="45"/>
    </row>
    <row r="196" spans="1:43" x14ac:dyDescent="0.2">
      <c r="A196" s="241" t="s">
        <v>119</v>
      </c>
      <c r="B196" s="243" t="s">
        <v>67</v>
      </c>
      <c r="C196" s="244" t="s">
        <v>300</v>
      </c>
      <c r="D196" s="246"/>
      <c r="E196" s="172"/>
      <c r="F196" s="173"/>
      <c r="G196" s="155">
        <f>+(IF(AND($E196&lt;&gt;"",G$1&gt;=$E196),VLOOKUP(G$1-$E196+1,Tablas!$A$69:$P$83,2+G$5,FALSE),0)-IF(AND($F196&lt;&gt;"",G$1&gt;$F196),VLOOKUP(G$1-$F196,Tablas!$A$69:$P$83,2+G$5,FALSE),0))*$D196</f>
        <v>0</v>
      </c>
      <c r="H196" s="155">
        <f>+(IF(AND($E196&lt;&gt;"",H$1&gt;=$E196),VLOOKUP(H$1-$E196+1,Tablas!$A$69:$P$83,2+H$5,FALSE),0)-IF(AND($F196&lt;&gt;"",H$1&gt;$F196),VLOOKUP(H$1-$F196,Tablas!$A$69:$P$83,2+H$5,FALSE),0))*$D196</f>
        <v>0</v>
      </c>
      <c r="I196" s="155">
        <f>(IF(AND($E196&lt;&gt;"",I$1&gt;=$E196),VLOOKUP(I$1-$E196+1,Tablas!$A$69:$P$83,2+I$5,FALSE),0)-IF(AND($F196&lt;&gt;"",I$1&gt;$F196),VLOOKUP(I$1-$F196,Tablas!$A$69:$P$83,2+I$5,FALSE),0))*$D196</f>
        <v>0</v>
      </c>
      <c r="J196" s="155">
        <f>(IF(AND($E196&lt;&gt;"",J$1&gt;=$E196),VLOOKUP(J$1-$E196+1,Tablas!$A$69:$P$83,2+J$5,FALSE),0)-IF(AND($F196&lt;&gt;"",J$1&gt;$F196),VLOOKUP(J$1-$F196,Tablas!$A$69:$P$83,2+J$5,FALSE),0))*$D196</f>
        <v>0</v>
      </c>
      <c r="K196" s="155">
        <f>(IF(AND($E196&lt;&gt;"",K$1&gt;=$E196),VLOOKUP(K$1-$E196+1,Tablas!$A$69:$P$83,2+K$5,FALSE),0)-IF(AND($F196&lt;&gt;"",K$1&gt;$F196),VLOOKUP(K$1-$F196,Tablas!$A$69:$P$83,2+K$5,FALSE),0))*$D196</f>
        <v>0</v>
      </c>
      <c r="L196" s="155">
        <f>(IF(AND($E196&lt;&gt;"",L$1&gt;=$E196),VLOOKUP(L$1-$E196+1,Tablas!$A$69:$P$83,2+L$5,FALSE),0)-IF(AND($F196&lt;&gt;"",L$1&gt;$F196),VLOOKUP(L$1-$F196,Tablas!$A$69:$P$83,2+L$5,FALSE),0))*$D196</f>
        <v>0</v>
      </c>
      <c r="M196" s="155">
        <f>(IF(AND($E196&lt;&gt;"",M$1&gt;=$E196),VLOOKUP(M$1-$E196+1,Tablas!$A$69:$P$83,2+M$5,FALSE),0)-IF(AND($F196&lt;&gt;"",M$1&gt;$F196),VLOOKUP(M$1-$F196,Tablas!$A$69:$P$83,2+M$5,FALSE),0))*$D196</f>
        <v>0</v>
      </c>
      <c r="N196" s="155">
        <f>(IF(AND($E196&lt;&gt;"",N$1&gt;=$E196),VLOOKUP(N$1-$E196+1,Tablas!$A$69:$P$83,2+N$5,FALSE),0)-IF(AND($F196&lt;&gt;"",N$1&gt;$F196),VLOOKUP(N$1-$F196,Tablas!$A$69:$P$83,2+N$5,FALSE),0))*$D196</f>
        <v>0</v>
      </c>
      <c r="O196" s="155">
        <f>(IF(AND($E196&lt;&gt;"",O$1&gt;=$E196),VLOOKUP(O$1-$E196+1,Tablas!$A$69:$P$83,2+O$5,FALSE),0)-IF(AND($F196&lt;&gt;"",O$1&gt;$F196),VLOOKUP(O$1-$F196,Tablas!$A$69:$P$83,2+O$5,FALSE),0))*$D196</f>
        <v>0</v>
      </c>
      <c r="P196" s="155">
        <f>(IF(AND($E196&lt;&gt;"",P$1&gt;=$E196),VLOOKUP(P$1-$E196+1,Tablas!$A$69:$P$83,2+P$5,FALSE),0)-IF(AND($F196&lt;&gt;"",P$1&gt;$F196),VLOOKUP(P$1-$F196,Tablas!$A$69:$P$83,2+P$5,FALSE),0))*$D196</f>
        <v>0</v>
      </c>
      <c r="Q196" s="155">
        <f>(IF(AND($E196&lt;&gt;"",Q$1&gt;=$E196),VLOOKUP(Q$1-$E196+1,Tablas!$A$69:$P$83,2+Q$5,FALSE),0)-IF(AND($F196&lt;&gt;"",Q$1&gt;$F196),VLOOKUP(Q$1-$F196,Tablas!$A$69:$P$83,2+Q$5,FALSE),0))*$D196</f>
        <v>0</v>
      </c>
      <c r="R196" s="155">
        <f>(IF(AND($E196&lt;&gt;"",R$1&gt;=$E196),VLOOKUP(R$1-$E196+1,Tablas!$A$69:$P$83,2+R$5,FALSE),0)-IF(AND($F196&lt;&gt;"",R$1&gt;$F196),VLOOKUP(R$1-$F196,Tablas!$A$69:$P$83,2+R$5,FALSE),0))*$D196</f>
        <v>0</v>
      </c>
      <c r="S196" s="155">
        <f>(IF(AND($E196&lt;&gt;"",S$1&gt;=$E196),VLOOKUP(S$1-$E196+1,Tablas!$A$69:$P$83,2+S$5,FALSE),0)-IF(AND($F196&lt;&gt;"",S$1&gt;$F196),VLOOKUP(S$1-$F196,Tablas!$A$69:$P$83,2+S$5,FALSE),0))*$D196</f>
        <v>0</v>
      </c>
      <c r="T196" s="155">
        <f>(IF(AND($E196&lt;&gt;"",T$1&gt;=$E196),VLOOKUP(T$1-$E196+1,Tablas!$A$69:$P$83,2+T$5,FALSE),0)-IF(AND($F196&lt;&gt;"",T$1&gt;$F196),VLOOKUP(T$1-$F196,Tablas!$A$69:$P$83,2+T$5,FALSE),0))*$D196</f>
        <v>0</v>
      </c>
      <c r="U196" s="155">
        <f>(IF(AND($E196&lt;&gt;"",U$1&gt;=$E196),VLOOKUP(U$1-$E196+1,Tablas!$A$69:$P$83,2+U$5,FALSE),0)-IF(AND($F196&lt;&gt;"",U$1&gt;$F196),VLOOKUP(U$1-$F196,Tablas!$A$69:$P$83,2+U$5,FALSE),0))*$D196</f>
        <v>0</v>
      </c>
      <c r="V196" s="155">
        <f>(IF(AND($E196&lt;&gt;"",V$1&gt;=$E196),VLOOKUP(V$1-$E196+1,Tablas!$A$69:$P$83,2+V$5,FALSE),0)-IF(AND($F196&lt;&gt;"",V$1&gt;$F196),VLOOKUP(V$1-$F196,Tablas!$A$69:$P$83,2+V$5,FALSE),0))*$D196</f>
        <v>0</v>
      </c>
      <c r="W196" s="155">
        <f>(IF(AND($E196&lt;&gt;"",W$1&gt;=$E196),VLOOKUP(W$1-$E196+1,Tablas!$A$69:$P$83,2+W$5,FALSE),0)-IF(AND($F196&lt;&gt;"",W$1&gt;$F196),VLOOKUP(W$1-$F196,Tablas!$A$69:$P$83,2+W$5,FALSE),0))*$D196</f>
        <v>0</v>
      </c>
      <c r="X196" s="155">
        <f>(IF(AND($E196&lt;&gt;"",X$1&gt;=$E196),VLOOKUP(X$1-$E196+1,Tablas!$A$69:$P$83,2+X$5,FALSE),0)-IF(AND($F196&lt;&gt;"",X$1&gt;$F196),VLOOKUP(X$1-$F196,Tablas!$A$69:$P$83,2+X$5,FALSE),0))*$D196</f>
        <v>0</v>
      </c>
      <c r="Y196" s="155">
        <f>(IF(AND($E196&lt;&gt;"",Y$1&gt;=$E196),VLOOKUP(Y$1-$E196+1,Tablas!$A$69:$P$83,2+Y$5,FALSE),0)-IF(AND($F196&lt;&gt;"",Y$1&gt;$F196),VLOOKUP(Y$1-$F196,Tablas!$A$69:$P$83,2+Y$5,FALSE),0))*$D196</f>
        <v>0</v>
      </c>
      <c r="Z196" s="155">
        <f>(IF(AND($E196&lt;&gt;"",Z$1&gt;=$E196),VLOOKUP(Z$1-$E196+1,Tablas!$A$69:$P$83,2+Z$5,FALSE),0)-IF(AND($F196&lt;&gt;"",Z$1&gt;$F196),VLOOKUP(Z$1-$F196,Tablas!$A$69:$P$83,2+Z$5,FALSE),0))*$D196</f>
        <v>0</v>
      </c>
      <c r="AA196" s="155">
        <f>(IF(AND($E196&lt;&gt;"",AA$1&gt;=$E196),VLOOKUP(AA$1-$E196+1,Tablas!$A$69:$P$83,2+AA$5,FALSE),0)-IF(AND($F196&lt;&gt;"",AA$1&gt;$F196),VLOOKUP(AA$1-$F196,Tablas!$A$69:$P$83,2+AA$5,FALSE),0))*$D196</f>
        <v>0</v>
      </c>
      <c r="AB196" s="155">
        <f>(IF(AND($E196&lt;&gt;"",AB$1&gt;=$E196),VLOOKUP(AB$1-$E196+1,Tablas!$A$69:$P$83,2+AB$5,FALSE),0)-IF(AND($F196&lt;&gt;"",AB$1&gt;$F196),VLOOKUP(AB$1-$F196,Tablas!$A$69:$P$83,2+AB$5,FALSE),0))*$D196</f>
        <v>0</v>
      </c>
      <c r="AC196" s="155">
        <f>(IF(AND($E196&lt;&gt;"",AC$1&gt;=$E196),VLOOKUP(AC$1-$E196+1,Tablas!$A$69:$P$83,2+AC$5,FALSE),0)-IF(AND($F196&lt;&gt;"",AC$1&gt;$F196),VLOOKUP(AC$1-$F196,Tablas!$A$69:$P$83,2+AC$5,FALSE),0))*$D196</f>
        <v>0</v>
      </c>
      <c r="AD196" s="155">
        <f>(IF(AND($E196&lt;&gt;"",AD$1&gt;=$E196),VLOOKUP(AD$1-$E196+1,Tablas!$A$69:$P$83,2+AD$5,FALSE),0)-IF(AND($F196&lt;&gt;"",AD$1&gt;$F196),VLOOKUP(AD$1-$F196,Tablas!$A$69:$P$83,2+AD$5,FALSE),0))*$D196</f>
        <v>0</v>
      </c>
      <c r="AE196" s="155">
        <f>(IF(AND($E196&lt;&gt;"",AE$1&gt;=$E196),VLOOKUP(AE$1-$E196+1,Tablas!$A$69:$P$83,2+AE$5,FALSE),0)-IF(AND($F196&lt;&gt;"",AE$1&gt;$F196),VLOOKUP(AE$1-$F196,Tablas!$A$69:$P$83,2+AE$5,FALSE),0))*$D196</f>
        <v>0</v>
      </c>
      <c r="AF196" s="155">
        <f>+(IF(AND($E196&lt;&gt;"",12&gt;=$E196),VLOOKUP(13-$E196,Tablas!$A$69:$P$83,2+$AF$5,FALSE),0)-IF(AND($F196&lt;&gt;"",12&gt;$F196),VLOOKUP(13-$F196-1,Tablas!$A$69:$P$83,2+$AF$5,FALSE),0))*$D196</f>
        <v>0</v>
      </c>
      <c r="AG196" s="156">
        <v>6</v>
      </c>
      <c r="AH196" s="84"/>
      <c r="AI196" s="52"/>
      <c r="AJ196" s="52"/>
      <c r="AK196" s="45"/>
      <c r="AL196" s="45"/>
      <c r="AM196" s="45"/>
      <c r="AN196" s="45"/>
      <c r="AO196" s="45"/>
      <c r="AP196" s="45"/>
      <c r="AQ196" s="45"/>
    </row>
    <row r="197" spans="1:43" x14ac:dyDescent="0.2">
      <c r="A197" s="241" t="s">
        <v>119</v>
      </c>
      <c r="B197" s="243" t="s">
        <v>68</v>
      </c>
      <c r="C197" s="244" t="s">
        <v>300</v>
      </c>
      <c r="D197" s="246"/>
      <c r="E197" s="172"/>
      <c r="F197" s="173"/>
      <c r="G197" s="155">
        <f>+(IF(AND($E197&lt;&gt;"",G$1&gt;=$E197),VLOOKUP(G$1-$E197+1,Tablas!$A$69:$P$83,2+G$5,FALSE),0)-IF(AND($F197&lt;&gt;"",G$1&gt;$F197),VLOOKUP(G$1-$F197,Tablas!$A$69:$P$83,2+G$5,FALSE),0))*$D197</f>
        <v>0</v>
      </c>
      <c r="H197" s="155">
        <f>+(IF(AND($E197&lt;&gt;"",H$1&gt;=$E197),VLOOKUP(H$1-$E197+1,Tablas!$A$69:$P$83,2+H$5,FALSE),0)-IF(AND($F197&lt;&gt;"",H$1&gt;$F197),VLOOKUP(H$1-$F197,Tablas!$A$69:$P$83,2+H$5,FALSE),0))*$D197</f>
        <v>0</v>
      </c>
      <c r="I197" s="155">
        <f>(IF(AND($E197&lt;&gt;"",I$1&gt;=$E197),VLOOKUP(I$1-$E197+1,Tablas!$A$69:$P$83,2+I$5,FALSE),0)-IF(AND($F197&lt;&gt;"",I$1&gt;$F197),VLOOKUP(I$1-$F197,Tablas!$A$69:$P$83,2+I$5,FALSE),0))*$D197</f>
        <v>0</v>
      </c>
      <c r="J197" s="155">
        <f>(IF(AND($E197&lt;&gt;"",J$1&gt;=$E197),VLOOKUP(J$1-$E197+1,Tablas!$A$69:$P$83,2+J$5,FALSE),0)-IF(AND($F197&lt;&gt;"",J$1&gt;$F197),VLOOKUP(J$1-$F197,Tablas!$A$69:$P$83,2+J$5,FALSE),0))*$D197</f>
        <v>0</v>
      </c>
      <c r="K197" s="155">
        <f>(IF(AND($E197&lt;&gt;"",K$1&gt;=$E197),VLOOKUP(K$1-$E197+1,Tablas!$A$69:$P$83,2+K$5,FALSE),0)-IF(AND($F197&lt;&gt;"",K$1&gt;$F197),VLOOKUP(K$1-$F197,Tablas!$A$69:$P$83,2+K$5,FALSE),0))*$D197</f>
        <v>0</v>
      </c>
      <c r="L197" s="155">
        <f>(IF(AND($E197&lt;&gt;"",L$1&gt;=$E197),VLOOKUP(L$1-$E197+1,Tablas!$A$69:$P$83,2+L$5,FALSE),0)-IF(AND($F197&lt;&gt;"",L$1&gt;$F197),VLOOKUP(L$1-$F197,Tablas!$A$69:$P$83,2+L$5,FALSE),0))*$D197</f>
        <v>0</v>
      </c>
      <c r="M197" s="155">
        <f>(IF(AND($E197&lt;&gt;"",M$1&gt;=$E197),VLOOKUP(M$1-$E197+1,Tablas!$A$69:$P$83,2+M$5,FALSE),0)-IF(AND($F197&lt;&gt;"",M$1&gt;$F197),VLOOKUP(M$1-$F197,Tablas!$A$69:$P$83,2+M$5,FALSE),0))*$D197</f>
        <v>0</v>
      </c>
      <c r="N197" s="155">
        <f>(IF(AND($E197&lt;&gt;"",N$1&gt;=$E197),VLOOKUP(N$1-$E197+1,Tablas!$A$69:$P$83,2+N$5,FALSE),0)-IF(AND($F197&lt;&gt;"",N$1&gt;$F197),VLOOKUP(N$1-$F197,Tablas!$A$69:$P$83,2+N$5,FALSE),0))*$D197</f>
        <v>0</v>
      </c>
      <c r="O197" s="155">
        <f>(IF(AND($E197&lt;&gt;"",O$1&gt;=$E197),VLOOKUP(O$1-$E197+1,Tablas!$A$69:$P$83,2+O$5,FALSE),0)-IF(AND($F197&lt;&gt;"",O$1&gt;$F197),VLOOKUP(O$1-$F197,Tablas!$A$69:$P$83,2+O$5,FALSE),0))*$D197</f>
        <v>0</v>
      </c>
      <c r="P197" s="155">
        <f>(IF(AND($E197&lt;&gt;"",P$1&gt;=$E197),VLOOKUP(P$1-$E197+1,Tablas!$A$69:$P$83,2+P$5,FALSE),0)-IF(AND($F197&lt;&gt;"",P$1&gt;$F197),VLOOKUP(P$1-$F197,Tablas!$A$69:$P$83,2+P$5,FALSE),0))*$D197</f>
        <v>0</v>
      </c>
      <c r="Q197" s="155">
        <f>(IF(AND($E197&lt;&gt;"",Q$1&gt;=$E197),VLOOKUP(Q$1-$E197+1,Tablas!$A$69:$P$83,2+Q$5,FALSE),0)-IF(AND($F197&lt;&gt;"",Q$1&gt;$F197),VLOOKUP(Q$1-$F197,Tablas!$A$69:$P$83,2+Q$5,FALSE),0))*$D197</f>
        <v>0</v>
      </c>
      <c r="R197" s="155">
        <f>(IF(AND($E197&lt;&gt;"",R$1&gt;=$E197),VLOOKUP(R$1-$E197+1,Tablas!$A$69:$P$83,2+R$5,FALSE),0)-IF(AND($F197&lt;&gt;"",R$1&gt;$F197),VLOOKUP(R$1-$F197,Tablas!$A$69:$P$83,2+R$5,FALSE),0))*$D197</f>
        <v>0</v>
      </c>
      <c r="S197" s="155">
        <f>(IF(AND($E197&lt;&gt;"",S$1&gt;=$E197),VLOOKUP(S$1-$E197+1,Tablas!$A$69:$P$83,2+S$5,FALSE),0)-IF(AND($F197&lt;&gt;"",S$1&gt;$F197),VLOOKUP(S$1-$F197,Tablas!$A$69:$P$83,2+S$5,FALSE),0))*$D197</f>
        <v>0</v>
      </c>
      <c r="T197" s="155">
        <f>(IF(AND($E197&lt;&gt;"",T$1&gt;=$E197),VLOOKUP(T$1-$E197+1,Tablas!$A$69:$P$83,2+T$5,FALSE),0)-IF(AND($F197&lt;&gt;"",T$1&gt;$F197),VLOOKUP(T$1-$F197,Tablas!$A$69:$P$83,2+T$5,FALSE),0))*$D197</f>
        <v>0</v>
      </c>
      <c r="U197" s="155">
        <f>(IF(AND($E197&lt;&gt;"",U$1&gt;=$E197),VLOOKUP(U$1-$E197+1,Tablas!$A$69:$P$83,2+U$5,FALSE),0)-IF(AND($F197&lt;&gt;"",U$1&gt;$F197),VLOOKUP(U$1-$F197,Tablas!$A$69:$P$83,2+U$5,FALSE),0))*$D197</f>
        <v>0</v>
      </c>
      <c r="V197" s="155">
        <f>(IF(AND($E197&lt;&gt;"",V$1&gt;=$E197),VLOOKUP(V$1-$E197+1,Tablas!$A$69:$P$83,2+V$5,FALSE),0)-IF(AND($F197&lt;&gt;"",V$1&gt;$F197),VLOOKUP(V$1-$F197,Tablas!$A$69:$P$83,2+V$5,FALSE),0))*$D197</f>
        <v>0</v>
      </c>
      <c r="W197" s="155">
        <f>(IF(AND($E197&lt;&gt;"",W$1&gt;=$E197),VLOOKUP(W$1-$E197+1,Tablas!$A$69:$P$83,2+W$5,FALSE),0)-IF(AND($F197&lt;&gt;"",W$1&gt;$F197),VLOOKUP(W$1-$F197,Tablas!$A$69:$P$83,2+W$5,FALSE),0))*$D197</f>
        <v>0</v>
      </c>
      <c r="X197" s="155">
        <f>(IF(AND($E197&lt;&gt;"",X$1&gt;=$E197),VLOOKUP(X$1-$E197+1,Tablas!$A$69:$P$83,2+X$5,FALSE),0)-IF(AND($F197&lt;&gt;"",X$1&gt;$F197),VLOOKUP(X$1-$F197,Tablas!$A$69:$P$83,2+X$5,FALSE),0))*$D197</f>
        <v>0</v>
      </c>
      <c r="Y197" s="155">
        <f>(IF(AND($E197&lt;&gt;"",Y$1&gt;=$E197),VLOOKUP(Y$1-$E197+1,Tablas!$A$69:$P$83,2+Y$5,FALSE),0)-IF(AND($F197&lt;&gt;"",Y$1&gt;$F197),VLOOKUP(Y$1-$F197,Tablas!$A$69:$P$83,2+Y$5,FALSE),0))*$D197</f>
        <v>0</v>
      </c>
      <c r="Z197" s="155">
        <f>(IF(AND($E197&lt;&gt;"",Z$1&gt;=$E197),VLOOKUP(Z$1-$E197+1,Tablas!$A$69:$P$83,2+Z$5,FALSE),0)-IF(AND($F197&lt;&gt;"",Z$1&gt;$F197),VLOOKUP(Z$1-$F197,Tablas!$A$69:$P$83,2+Z$5,FALSE),0))*$D197</f>
        <v>0</v>
      </c>
      <c r="AA197" s="155">
        <f>(IF(AND($E197&lt;&gt;"",AA$1&gt;=$E197),VLOOKUP(AA$1-$E197+1,Tablas!$A$69:$P$83,2+AA$5,FALSE),0)-IF(AND($F197&lt;&gt;"",AA$1&gt;$F197),VLOOKUP(AA$1-$F197,Tablas!$A$69:$P$83,2+AA$5,FALSE),0))*$D197</f>
        <v>0</v>
      </c>
      <c r="AB197" s="155">
        <f>(IF(AND($E197&lt;&gt;"",AB$1&gt;=$E197),VLOOKUP(AB$1-$E197+1,Tablas!$A$69:$P$83,2+AB$5,FALSE),0)-IF(AND($F197&lt;&gt;"",AB$1&gt;$F197),VLOOKUP(AB$1-$F197,Tablas!$A$69:$P$83,2+AB$5,FALSE),0))*$D197</f>
        <v>0</v>
      </c>
      <c r="AC197" s="155">
        <f>(IF(AND($E197&lt;&gt;"",AC$1&gt;=$E197),VLOOKUP(AC$1-$E197+1,Tablas!$A$69:$P$83,2+AC$5,FALSE),0)-IF(AND($F197&lt;&gt;"",AC$1&gt;$F197),VLOOKUP(AC$1-$F197,Tablas!$A$69:$P$83,2+AC$5,FALSE),0))*$D197</f>
        <v>0</v>
      </c>
      <c r="AD197" s="155">
        <f>(IF(AND($E197&lt;&gt;"",AD$1&gt;=$E197),VLOOKUP(AD$1-$E197+1,Tablas!$A$69:$P$83,2+AD$5,FALSE),0)-IF(AND($F197&lt;&gt;"",AD$1&gt;$F197),VLOOKUP(AD$1-$F197,Tablas!$A$69:$P$83,2+AD$5,FALSE),0))*$D197</f>
        <v>0</v>
      </c>
      <c r="AE197" s="155">
        <f>(IF(AND($E197&lt;&gt;"",AE$1&gt;=$E197),VLOOKUP(AE$1-$E197+1,Tablas!$A$69:$P$83,2+AE$5,FALSE),0)-IF(AND($F197&lt;&gt;"",AE$1&gt;$F197),VLOOKUP(AE$1-$F197,Tablas!$A$69:$P$83,2+AE$5,FALSE),0))*$D197</f>
        <v>0</v>
      </c>
      <c r="AF197" s="155">
        <f>+(IF(AND($E197&lt;&gt;"",12&gt;=$E197),VLOOKUP(13-$E197,Tablas!$A$69:$P$83,2+$AF$5,FALSE),0)-IF(AND($F197&lt;&gt;"",12&gt;$F197),VLOOKUP(13-$F197-1,Tablas!$A$69:$P$83,2+$AF$5,FALSE),0))*$D197</f>
        <v>0</v>
      </c>
      <c r="AG197" s="156">
        <v>7</v>
      </c>
      <c r="AH197" s="84"/>
      <c r="AI197" s="52"/>
      <c r="AJ197" s="52"/>
      <c r="AK197" s="45"/>
      <c r="AL197" s="45"/>
      <c r="AM197" s="45"/>
      <c r="AN197" s="45"/>
      <c r="AO197" s="45"/>
      <c r="AP197" s="45"/>
      <c r="AQ197" s="45"/>
    </row>
    <row r="198" spans="1:43" x14ac:dyDescent="0.2">
      <c r="A198" s="241" t="s">
        <v>119</v>
      </c>
      <c r="B198" s="243" t="s">
        <v>69</v>
      </c>
      <c r="C198" s="244" t="s">
        <v>300</v>
      </c>
      <c r="D198" s="246"/>
      <c r="E198" s="172"/>
      <c r="F198" s="173"/>
      <c r="G198" s="155">
        <f>+(IF(AND($E198&lt;&gt;"",G$1&gt;=$E198),VLOOKUP(G$1-$E198+1,Tablas!$A$69:$P$83,2+G$5,FALSE),0)-IF(AND($F198&lt;&gt;"",G$1&gt;$F198),VLOOKUP(G$1-$F198,Tablas!$A$69:$P$83,2+G$5,FALSE),0))*$D198</f>
        <v>0</v>
      </c>
      <c r="H198" s="155">
        <f>+(IF(AND($E198&lt;&gt;"",H$1&gt;=$E198),VLOOKUP(H$1-$E198+1,Tablas!$A$69:$P$83,2+H$5,FALSE),0)-IF(AND($F198&lt;&gt;"",H$1&gt;$F198),VLOOKUP(H$1-$F198,Tablas!$A$69:$P$83,2+H$5,FALSE),0))*$D198</f>
        <v>0</v>
      </c>
      <c r="I198" s="155">
        <f>(IF(AND($E198&lt;&gt;"",I$1&gt;=$E198),VLOOKUP(I$1-$E198+1,Tablas!$A$69:$P$83,2+I$5,FALSE),0)-IF(AND($F198&lt;&gt;"",I$1&gt;$F198),VLOOKUP(I$1-$F198,Tablas!$A$69:$P$83,2+I$5,FALSE),0))*$D198</f>
        <v>0</v>
      </c>
      <c r="J198" s="155">
        <f>(IF(AND($E198&lt;&gt;"",J$1&gt;=$E198),VLOOKUP(J$1-$E198+1,Tablas!$A$69:$P$83,2+J$5,FALSE),0)-IF(AND($F198&lt;&gt;"",J$1&gt;$F198),VLOOKUP(J$1-$F198,Tablas!$A$69:$P$83,2+J$5,FALSE),0))*$D198</f>
        <v>0</v>
      </c>
      <c r="K198" s="155">
        <f>(IF(AND($E198&lt;&gt;"",K$1&gt;=$E198),VLOOKUP(K$1-$E198+1,Tablas!$A$69:$P$83,2+K$5,FALSE),0)-IF(AND($F198&lt;&gt;"",K$1&gt;$F198),VLOOKUP(K$1-$F198,Tablas!$A$69:$P$83,2+K$5,FALSE),0))*$D198</f>
        <v>0</v>
      </c>
      <c r="L198" s="155">
        <f>(IF(AND($E198&lt;&gt;"",L$1&gt;=$E198),VLOOKUP(L$1-$E198+1,Tablas!$A$69:$P$83,2+L$5,FALSE),0)-IF(AND($F198&lt;&gt;"",L$1&gt;$F198),VLOOKUP(L$1-$F198,Tablas!$A$69:$P$83,2+L$5,FALSE),0))*$D198</f>
        <v>0</v>
      </c>
      <c r="M198" s="155">
        <f>(IF(AND($E198&lt;&gt;"",M$1&gt;=$E198),VLOOKUP(M$1-$E198+1,Tablas!$A$69:$P$83,2+M$5,FALSE),0)-IF(AND($F198&lt;&gt;"",M$1&gt;$F198),VLOOKUP(M$1-$F198,Tablas!$A$69:$P$83,2+M$5,FALSE),0))*$D198</f>
        <v>0</v>
      </c>
      <c r="N198" s="155">
        <f>(IF(AND($E198&lt;&gt;"",N$1&gt;=$E198),VLOOKUP(N$1-$E198+1,Tablas!$A$69:$P$83,2+N$5,FALSE),0)-IF(AND($F198&lt;&gt;"",N$1&gt;$F198),VLOOKUP(N$1-$F198,Tablas!$A$69:$P$83,2+N$5,FALSE),0))*$D198</f>
        <v>0</v>
      </c>
      <c r="O198" s="155">
        <f>(IF(AND($E198&lt;&gt;"",O$1&gt;=$E198),VLOOKUP(O$1-$E198+1,Tablas!$A$69:$P$83,2+O$5,FALSE),0)-IF(AND($F198&lt;&gt;"",O$1&gt;$F198),VLOOKUP(O$1-$F198,Tablas!$A$69:$P$83,2+O$5,FALSE),0))*$D198</f>
        <v>0</v>
      </c>
      <c r="P198" s="155">
        <f>(IF(AND($E198&lt;&gt;"",P$1&gt;=$E198),VLOOKUP(P$1-$E198+1,Tablas!$A$69:$P$83,2+P$5,FALSE),0)-IF(AND($F198&lt;&gt;"",P$1&gt;$F198),VLOOKUP(P$1-$F198,Tablas!$A$69:$P$83,2+P$5,FALSE),0))*$D198</f>
        <v>0</v>
      </c>
      <c r="Q198" s="155">
        <f>(IF(AND($E198&lt;&gt;"",Q$1&gt;=$E198),VLOOKUP(Q$1-$E198+1,Tablas!$A$69:$P$83,2+Q$5,FALSE),0)-IF(AND($F198&lt;&gt;"",Q$1&gt;$F198),VLOOKUP(Q$1-$F198,Tablas!$A$69:$P$83,2+Q$5,FALSE),0))*$D198</f>
        <v>0</v>
      </c>
      <c r="R198" s="155">
        <f>(IF(AND($E198&lt;&gt;"",R$1&gt;=$E198),VLOOKUP(R$1-$E198+1,Tablas!$A$69:$P$83,2+R$5,FALSE),0)-IF(AND($F198&lt;&gt;"",R$1&gt;$F198),VLOOKUP(R$1-$F198,Tablas!$A$69:$P$83,2+R$5,FALSE),0))*$D198</f>
        <v>0</v>
      </c>
      <c r="S198" s="155">
        <f>(IF(AND($E198&lt;&gt;"",S$1&gt;=$E198),VLOOKUP(S$1-$E198+1,Tablas!$A$69:$P$83,2+S$5,FALSE),0)-IF(AND($F198&lt;&gt;"",S$1&gt;$F198),VLOOKUP(S$1-$F198,Tablas!$A$69:$P$83,2+S$5,FALSE),0))*$D198</f>
        <v>0</v>
      </c>
      <c r="T198" s="155">
        <f>(IF(AND($E198&lt;&gt;"",T$1&gt;=$E198),VLOOKUP(T$1-$E198+1,Tablas!$A$69:$P$83,2+T$5,FALSE),0)-IF(AND($F198&lt;&gt;"",T$1&gt;$F198),VLOOKUP(T$1-$F198,Tablas!$A$69:$P$83,2+T$5,FALSE),0))*$D198</f>
        <v>0</v>
      </c>
      <c r="U198" s="155">
        <f>(IF(AND($E198&lt;&gt;"",U$1&gt;=$E198),VLOOKUP(U$1-$E198+1,Tablas!$A$69:$P$83,2+U$5,FALSE),0)-IF(AND($F198&lt;&gt;"",U$1&gt;$F198),VLOOKUP(U$1-$F198,Tablas!$A$69:$P$83,2+U$5,FALSE),0))*$D198</f>
        <v>0</v>
      </c>
      <c r="V198" s="155">
        <f>(IF(AND($E198&lt;&gt;"",V$1&gt;=$E198),VLOOKUP(V$1-$E198+1,Tablas!$A$69:$P$83,2+V$5,FALSE),0)-IF(AND($F198&lt;&gt;"",V$1&gt;$F198),VLOOKUP(V$1-$F198,Tablas!$A$69:$P$83,2+V$5,FALSE),0))*$D198</f>
        <v>0</v>
      </c>
      <c r="W198" s="155">
        <f>(IF(AND($E198&lt;&gt;"",W$1&gt;=$E198),VLOOKUP(W$1-$E198+1,Tablas!$A$69:$P$83,2+W$5,FALSE),0)-IF(AND($F198&lt;&gt;"",W$1&gt;$F198),VLOOKUP(W$1-$F198,Tablas!$A$69:$P$83,2+W$5,FALSE),0))*$D198</f>
        <v>0</v>
      </c>
      <c r="X198" s="155">
        <f>(IF(AND($E198&lt;&gt;"",X$1&gt;=$E198),VLOOKUP(X$1-$E198+1,Tablas!$A$69:$P$83,2+X$5,FALSE),0)-IF(AND($F198&lt;&gt;"",X$1&gt;$F198),VLOOKUP(X$1-$F198,Tablas!$A$69:$P$83,2+X$5,FALSE),0))*$D198</f>
        <v>0</v>
      </c>
      <c r="Y198" s="155">
        <f>(IF(AND($E198&lt;&gt;"",Y$1&gt;=$E198),VLOOKUP(Y$1-$E198+1,Tablas!$A$69:$P$83,2+Y$5,FALSE),0)-IF(AND($F198&lt;&gt;"",Y$1&gt;$F198),VLOOKUP(Y$1-$F198,Tablas!$A$69:$P$83,2+Y$5,FALSE),0))*$D198</f>
        <v>0</v>
      </c>
      <c r="Z198" s="155">
        <f>(IF(AND($E198&lt;&gt;"",Z$1&gt;=$E198),VLOOKUP(Z$1-$E198+1,Tablas!$A$69:$P$83,2+Z$5,FALSE),0)-IF(AND($F198&lt;&gt;"",Z$1&gt;$F198),VLOOKUP(Z$1-$F198,Tablas!$A$69:$P$83,2+Z$5,FALSE),0))*$D198</f>
        <v>0</v>
      </c>
      <c r="AA198" s="155">
        <f>(IF(AND($E198&lt;&gt;"",AA$1&gt;=$E198),VLOOKUP(AA$1-$E198+1,Tablas!$A$69:$P$83,2+AA$5,FALSE),0)-IF(AND($F198&lt;&gt;"",AA$1&gt;$F198),VLOOKUP(AA$1-$F198,Tablas!$A$69:$P$83,2+AA$5,FALSE),0))*$D198</f>
        <v>0</v>
      </c>
      <c r="AB198" s="155">
        <f>(IF(AND($E198&lt;&gt;"",AB$1&gt;=$E198),VLOOKUP(AB$1-$E198+1,Tablas!$A$69:$P$83,2+AB$5,FALSE),0)-IF(AND($F198&lt;&gt;"",AB$1&gt;$F198),VLOOKUP(AB$1-$F198,Tablas!$A$69:$P$83,2+AB$5,FALSE),0))*$D198</f>
        <v>0</v>
      </c>
      <c r="AC198" s="155">
        <f>(IF(AND($E198&lt;&gt;"",AC$1&gt;=$E198),VLOOKUP(AC$1-$E198+1,Tablas!$A$69:$P$83,2+AC$5,FALSE),0)-IF(AND($F198&lt;&gt;"",AC$1&gt;$F198),VLOOKUP(AC$1-$F198,Tablas!$A$69:$P$83,2+AC$5,FALSE),0))*$D198</f>
        <v>0</v>
      </c>
      <c r="AD198" s="155">
        <f>(IF(AND($E198&lt;&gt;"",AD$1&gt;=$E198),VLOOKUP(AD$1-$E198+1,Tablas!$A$69:$P$83,2+AD$5,FALSE),0)-IF(AND($F198&lt;&gt;"",AD$1&gt;$F198),VLOOKUP(AD$1-$F198,Tablas!$A$69:$P$83,2+AD$5,FALSE),0))*$D198</f>
        <v>0</v>
      </c>
      <c r="AE198" s="155">
        <f>(IF(AND($E198&lt;&gt;"",AE$1&gt;=$E198),VLOOKUP(AE$1-$E198+1,Tablas!$A$69:$P$83,2+AE$5,FALSE),0)-IF(AND($F198&lt;&gt;"",AE$1&gt;$F198),VLOOKUP(AE$1-$F198,Tablas!$A$69:$P$83,2+AE$5,FALSE),0))*$D198</f>
        <v>0</v>
      </c>
      <c r="AF198" s="155">
        <f>+(IF(AND($E198&lt;&gt;"",12&gt;=$E198),VLOOKUP(13-$E198,Tablas!$A$69:$P$83,2+$AF$5,FALSE),0)-IF(AND($F198&lt;&gt;"",12&gt;$F198),VLOOKUP(13-$F198-1,Tablas!$A$69:$P$83,2+$AF$5,FALSE),0))*$D198</f>
        <v>0</v>
      </c>
      <c r="AG198" s="156">
        <v>8</v>
      </c>
      <c r="AH198" s="84"/>
      <c r="AI198" s="52"/>
      <c r="AJ198" s="52"/>
      <c r="AK198" s="45"/>
      <c r="AL198" s="45"/>
      <c r="AM198" s="45"/>
      <c r="AN198" s="45"/>
      <c r="AO198" s="45"/>
      <c r="AP198" s="45"/>
      <c r="AQ198" s="45"/>
    </row>
    <row r="199" spans="1:43" x14ac:dyDescent="0.2">
      <c r="A199" s="241" t="s">
        <v>119</v>
      </c>
      <c r="B199" s="243" t="s">
        <v>70</v>
      </c>
      <c r="C199" s="244" t="s">
        <v>300</v>
      </c>
      <c r="D199" s="246"/>
      <c r="E199" s="172"/>
      <c r="F199" s="173"/>
      <c r="G199" s="155">
        <f>+(IF(AND($E199&lt;&gt;"",G$1&gt;=$E199),VLOOKUP(G$1-$E199+1,Tablas!$A$69:$P$83,2+G$5,FALSE),0)-IF(AND($F199&lt;&gt;"",G$1&gt;$F199),VLOOKUP(G$1-$F199,Tablas!$A$69:$P$83,2+G$5,FALSE),0))*$D199</f>
        <v>0</v>
      </c>
      <c r="H199" s="155">
        <f>+(IF(AND($E199&lt;&gt;"",H$1&gt;=$E199),VLOOKUP(H$1-$E199+1,Tablas!$A$69:$P$83,2+H$5,FALSE),0)-IF(AND($F199&lt;&gt;"",H$1&gt;$F199),VLOOKUP(H$1-$F199,Tablas!$A$69:$P$83,2+H$5,FALSE),0))*$D199</f>
        <v>0</v>
      </c>
      <c r="I199" s="155">
        <f>(IF(AND($E199&lt;&gt;"",I$1&gt;=$E199),VLOOKUP(I$1-$E199+1,Tablas!$A$69:$P$83,2+I$5,FALSE),0)-IF(AND($F199&lt;&gt;"",I$1&gt;$F199),VLOOKUP(I$1-$F199,Tablas!$A$69:$P$83,2+I$5,FALSE),0))*$D199</f>
        <v>0</v>
      </c>
      <c r="J199" s="155">
        <f>(IF(AND($E199&lt;&gt;"",J$1&gt;=$E199),VLOOKUP(J$1-$E199+1,Tablas!$A$69:$P$83,2+J$5,FALSE),0)-IF(AND($F199&lt;&gt;"",J$1&gt;$F199),VLOOKUP(J$1-$F199,Tablas!$A$69:$P$83,2+J$5,FALSE),0))*$D199</f>
        <v>0</v>
      </c>
      <c r="K199" s="155">
        <f>(IF(AND($E199&lt;&gt;"",K$1&gt;=$E199),VLOOKUP(K$1-$E199+1,Tablas!$A$69:$P$83,2+K$5,FALSE),0)-IF(AND($F199&lt;&gt;"",K$1&gt;$F199),VLOOKUP(K$1-$F199,Tablas!$A$69:$P$83,2+K$5,FALSE),0))*$D199</f>
        <v>0</v>
      </c>
      <c r="L199" s="155">
        <f>(IF(AND($E199&lt;&gt;"",L$1&gt;=$E199),VLOOKUP(L$1-$E199+1,Tablas!$A$69:$P$83,2+L$5,FALSE),0)-IF(AND($F199&lt;&gt;"",L$1&gt;$F199),VLOOKUP(L$1-$F199,Tablas!$A$69:$P$83,2+L$5,FALSE),0))*$D199</f>
        <v>0</v>
      </c>
      <c r="M199" s="155">
        <f>(IF(AND($E199&lt;&gt;"",M$1&gt;=$E199),VLOOKUP(M$1-$E199+1,Tablas!$A$69:$P$83,2+M$5,FALSE),0)-IF(AND($F199&lt;&gt;"",M$1&gt;$F199),VLOOKUP(M$1-$F199,Tablas!$A$69:$P$83,2+M$5,FALSE),0))*$D199</f>
        <v>0</v>
      </c>
      <c r="N199" s="155">
        <f>(IF(AND($E199&lt;&gt;"",N$1&gt;=$E199),VLOOKUP(N$1-$E199+1,Tablas!$A$69:$P$83,2+N$5,FALSE),0)-IF(AND($F199&lt;&gt;"",N$1&gt;$F199),VLOOKUP(N$1-$F199,Tablas!$A$69:$P$83,2+N$5,FALSE),0))*$D199</f>
        <v>0</v>
      </c>
      <c r="O199" s="155">
        <f>(IF(AND($E199&lt;&gt;"",O$1&gt;=$E199),VLOOKUP(O$1-$E199+1,Tablas!$A$69:$P$83,2+O$5,FALSE),0)-IF(AND($F199&lt;&gt;"",O$1&gt;$F199),VLOOKUP(O$1-$F199,Tablas!$A$69:$P$83,2+O$5,FALSE),0))*$D199</f>
        <v>0</v>
      </c>
      <c r="P199" s="155">
        <f>(IF(AND($E199&lt;&gt;"",P$1&gt;=$E199),VLOOKUP(P$1-$E199+1,Tablas!$A$69:$P$83,2+P$5,FALSE),0)-IF(AND($F199&lt;&gt;"",P$1&gt;$F199),VLOOKUP(P$1-$F199,Tablas!$A$69:$P$83,2+P$5,FALSE),0))*$D199</f>
        <v>0</v>
      </c>
      <c r="Q199" s="155">
        <f>(IF(AND($E199&lt;&gt;"",Q$1&gt;=$E199),VLOOKUP(Q$1-$E199+1,Tablas!$A$69:$P$83,2+Q$5,FALSE),0)-IF(AND($F199&lt;&gt;"",Q$1&gt;$F199),VLOOKUP(Q$1-$F199,Tablas!$A$69:$P$83,2+Q$5,FALSE),0))*$D199</f>
        <v>0</v>
      </c>
      <c r="R199" s="155">
        <f>(IF(AND($E199&lt;&gt;"",R$1&gt;=$E199),VLOOKUP(R$1-$E199+1,Tablas!$A$69:$P$83,2+R$5,FALSE),0)-IF(AND($F199&lt;&gt;"",R$1&gt;$F199),VLOOKUP(R$1-$F199,Tablas!$A$69:$P$83,2+R$5,FALSE),0))*$D199</f>
        <v>0</v>
      </c>
      <c r="S199" s="155">
        <f>(IF(AND($E199&lt;&gt;"",S$1&gt;=$E199),VLOOKUP(S$1-$E199+1,Tablas!$A$69:$P$83,2+S$5,FALSE),0)-IF(AND($F199&lt;&gt;"",S$1&gt;$F199),VLOOKUP(S$1-$F199,Tablas!$A$69:$P$83,2+S$5,FALSE),0))*$D199</f>
        <v>0</v>
      </c>
      <c r="T199" s="155">
        <f>(IF(AND($E199&lt;&gt;"",T$1&gt;=$E199),VLOOKUP(T$1-$E199+1,Tablas!$A$69:$P$83,2+T$5,FALSE),0)-IF(AND($F199&lt;&gt;"",T$1&gt;$F199),VLOOKUP(T$1-$F199,Tablas!$A$69:$P$83,2+T$5,FALSE),0))*$D199</f>
        <v>0</v>
      </c>
      <c r="U199" s="155">
        <f>(IF(AND($E199&lt;&gt;"",U$1&gt;=$E199),VLOOKUP(U$1-$E199+1,Tablas!$A$69:$P$83,2+U$5,FALSE),0)-IF(AND($F199&lt;&gt;"",U$1&gt;$F199),VLOOKUP(U$1-$F199,Tablas!$A$69:$P$83,2+U$5,FALSE),0))*$D199</f>
        <v>0</v>
      </c>
      <c r="V199" s="155">
        <f>(IF(AND($E199&lt;&gt;"",V$1&gt;=$E199),VLOOKUP(V$1-$E199+1,Tablas!$A$69:$P$83,2+V$5,FALSE),0)-IF(AND($F199&lt;&gt;"",V$1&gt;$F199),VLOOKUP(V$1-$F199,Tablas!$A$69:$P$83,2+V$5,FALSE),0))*$D199</f>
        <v>0</v>
      </c>
      <c r="W199" s="155">
        <f>(IF(AND($E199&lt;&gt;"",W$1&gt;=$E199),VLOOKUP(W$1-$E199+1,Tablas!$A$69:$P$83,2+W$5,FALSE),0)-IF(AND($F199&lt;&gt;"",W$1&gt;$F199),VLOOKUP(W$1-$F199,Tablas!$A$69:$P$83,2+W$5,FALSE),0))*$D199</f>
        <v>0</v>
      </c>
      <c r="X199" s="155">
        <f>(IF(AND($E199&lt;&gt;"",X$1&gt;=$E199),VLOOKUP(X$1-$E199+1,Tablas!$A$69:$P$83,2+X$5,FALSE),0)-IF(AND($F199&lt;&gt;"",X$1&gt;$F199),VLOOKUP(X$1-$F199,Tablas!$A$69:$P$83,2+X$5,FALSE),0))*$D199</f>
        <v>0</v>
      </c>
      <c r="Y199" s="155">
        <f>(IF(AND($E199&lt;&gt;"",Y$1&gt;=$E199),VLOOKUP(Y$1-$E199+1,Tablas!$A$69:$P$83,2+Y$5,FALSE),0)-IF(AND($F199&lt;&gt;"",Y$1&gt;$F199),VLOOKUP(Y$1-$F199,Tablas!$A$69:$P$83,2+Y$5,FALSE),0))*$D199</f>
        <v>0</v>
      </c>
      <c r="Z199" s="155">
        <f>(IF(AND($E199&lt;&gt;"",Z$1&gt;=$E199),VLOOKUP(Z$1-$E199+1,Tablas!$A$69:$P$83,2+Z$5,FALSE),0)-IF(AND($F199&lt;&gt;"",Z$1&gt;$F199),VLOOKUP(Z$1-$F199,Tablas!$A$69:$P$83,2+Z$5,FALSE),0))*$D199</f>
        <v>0</v>
      </c>
      <c r="AA199" s="155">
        <f>(IF(AND($E199&lt;&gt;"",AA$1&gt;=$E199),VLOOKUP(AA$1-$E199+1,Tablas!$A$69:$P$83,2+AA$5,FALSE),0)-IF(AND($F199&lt;&gt;"",AA$1&gt;$F199),VLOOKUP(AA$1-$F199,Tablas!$A$69:$P$83,2+AA$5,FALSE),0))*$D199</f>
        <v>0</v>
      </c>
      <c r="AB199" s="155">
        <f>(IF(AND($E199&lt;&gt;"",AB$1&gt;=$E199),VLOOKUP(AB$1-$E199+1,Tablas!$A$69:$P$83,2+AB$5,FALSE),0)-IF(AND($F199&lt;&gt;"",AB$1&gt;$F199),VLOOKUP(AB$1-$F199,Tablas!$A$69:$P$83,2+AB$5,FALSE),0))*$D199</f>
        <v>0</v>
      </c>
      <c r="AC199" s="155">
        <f>(IF(AND($E199&lt;&gt;"",AC$1&gt;=$E199),VLOOKUP(AC$1-$E199+1,Tablas!$A$69:$P$83,2+AC$5,FALSE),0)-IF(AND($F199&lt;&gt;"",AC$1&gt;$F199),VLOOKUP(AC$1-$F199,Tablas!$A$69:$P$83,2+AC$5,FALSE),0))*$D199</f>
        <v>0</v>
      </c>
      <c r="AD199" s="155">
        <f>(IF(AND($E199&lt;&gt;"",AD$1&gt;=$E199),VLOOKUP(AD$1-$E199+1,Tablas!$A$69:$P$83,2+AD$5,FALSE),0)-IF(AND($F199&lt;&gt;"",AD$1&gt;$F199),VLOOKUP(AD$1-$F199,Tablas!$A$69:$P$83,2+AD$5,FALSE),0))*$D199</f>
        <v>0</v>
      </c>
      <c r="AE199" s="155">
        <f>(IF(AND($E199&lt;&gt;"",AE$1&gt;=$E199),VLOOKUP(AE$1-$E199+1,Tablas!$A$69:$P$83,2+AE$5,FALSE),0)-IF(AND($F199&lt;&gt;"",AE$1&gt;$F199),VLOOKUP(AE$1-$F199,Tablas!$A$69:$P$83,2+AE$5,FALSE),0))*$D199</f>
        <v>0</v>
      </c>
      <c r="AF199" s="155">
        <f>+(IF(AND($E199&lt;&gt;"",12&gt;=$E199),VLOOKUP(13-$E199,Tablas!$A$69:$P$83,2+$AF$5,FALSE),0)-IF(AND($F199&lt;&gt;"",12&gt;$F199),VLOOKUP(13-$F199-1,Tablas!$A$69:$P$83,2+$AF$5,FALSE),0))*$D199</f>
        <v>0</v>
      </c>
      <c r="AG199" s="156">
        <v>9</v>
      </c>
      <c r="AH199" s="84"/>
      <c r="AI199" s="52"/>
      <c r="AJ199" s="52"/>
      <c r="AK199" s="45"/>
      <c r="AL199" s="45"/>
      <c r="AM199" s="45"/>
      <c r="AN199" s="45"/>
      <c r="AO199" s="45"/>
      <c r="AP199" s="45"/>
      <c r="AQ199" s="45"/>
    </row>
    <row r="200" spans="1:43" x14ac:dyDescent="0.2">
      <c r="A200" s="241" t="s">
        <v>119</v>
      </c>
      <c r="B200" s="243" t="s">
        <v>71</v>
      </c>
      <c r="C200" s="244" t="s">
        <v>300</v>
      </c>
      <c r="D200" s="246"/>
      <c r="E200" s="172"/>
      <c r="F200" s="173"/>
      <c r="G200" s="155">
        <f>+(IF(AND($E200&lt;&gt;"",G$1&gt;=$E200),VLOOKUP(G$1-$E200+1,Tablas!$A$69:$P$83,2+G$5,FALSE),0)-IF(AND($F200&lt;&gt;"",G$1&gt;$F200),VLOOKUP(G$1-$F200,Tablas!$A$69:$P$83,2+G$5,FALSE),0))*$D200</f>
        <v>0</v>
      </c>
      <c r="H200" s="155">
        <f>+(IF(AND($E200&lt;&gt;"",H$1&gt;=$E200),VLOOKUP(H$1-$E200+1,Tablas!$A$69:$P$83,2+H$5,FALSE),0)-IF(AND($F200&lt;&gt;"",H$1&gt;$F200),VLOOKUP(H$1-$F200,Tablas!$A$69:$P$83,2+H$5,FALSE),0))*$D200</f>
        <v>0</v>
      </c>
      <c r="I200" s="155">
        <f>(IF(AND($E200&lt;&gt;"",I$1&gt;=$E200),VLOOKUP(I$1-$E200+1,Tablas!$A$69:$P$83,2+I$5,FALSE),0)-IF(AND($F200&lt;&gt;"",I$1&gt;$F200),VLOOKUP(I$1-$F200,Tablas!$A$69:$P$83,2+I$5,FALSE),0))*$D200</f>
        <v>0</v>
      </c>
      <c r="J200" s="155">
        <f>(IF(AND($E200&lt;&gt;"",J$1&gt;=$E200),VLOOKUP(J$1-$E200+1,Tablas!$A$69:$P$83,2+J$5,FALSE),0)-IF(AND($F200&lt;&gt;"",J$1&gt;$F200),VLOOKUP(J$1-$F200,Tablas!$A$69:$P$83,2+J$5,FALSE),0))*$D200</f>
        <v>0</v>
      </c>
      <c r="K200" s="155">
        <f>(IF(AND($E200&lt;&gt;"",K$1&gt;=$E200),VLOOKUP(K$1-$E200+1,Tablas!$A$69:$P$83,2+K$5,FALSE),0)-IF(AND($F200&lt;&gt;"",K$1&gt;$F200),VLOOKUP(K$1-$F200,Tablas!$A$69:$P$83,2+K$5,FALSE),0))*$D200</f>
        <v>0</v>
      </c>
      <c r="L200" s="155">
        <f>(IF(AND($E200&lt;&gt;"",L$1&gt;=$E200),VLOOKUP(L$1-$E200+1,Tablas!$A$69:$P$83,2+L$5,FALSE),0)-IF(AND($F200&lt;&gt;"",L$1&gt;$F200),VLOOKUP(L$1-$F200,Tablas!$A$69:$P$83,2+L$5,FALSE),0))*$D200</f>
        <v>0</v>
      </c>
      <c r="M200" s="155">
        <f>(IF(AND($E200&lt;&gt;"",M$1&gt;=$E200),VLOOKUP(M$1-$E200+1,Tablas!$A$69:$P$83,2+M$5,FALSE),0)-IF(AND($F200&lt;&gt;"",M$1&gt;$F200),VLOOKUP(M$1-$F200,Tablas!$A$69:$P$83,2+M$5,FALSE),0))*$D200</f>
        <v>0</v>
      </c>
      <c r="N200" s="155">
        <f>(IF(AND($E200&lt;&gt;"",N$1&gt;=$E200),VLOOKUP(N$1-$E200+1,Tablas!$A$69:$P$83,2+N$5,FALSE),0)-IF(AND($F200&lt;&gt;"",N$1&gt;$F200),VLOOKUP(N$1-$F200,Tablas!$A$69:$P$83,2+N$5,FALSE),0))*$D200</f>
        <v>0</v>
      </c>
      <c r="O200" s="155">
        <f>(IF(AND($E200&lt;&gt;"",O$1&gt;=$E200),VLOOKUP(O$1-$E200+1,Tablas!$A$69:$P$83,2+O$5,FALSE),0)-IF(AND($F200&lt;&gt;"",O$1&gt;$F200),VLOOKUP(O$1-$F200,Tablas!$A$69:$P$83,2+O$5,FALSE),0))*$D200</f>
        <v>0</v>
      </c>
      <c r="P200" s="155">
        <f>(IF(AND($E200&lt;&gt;"",P$1&gt;=$E200),VLOOKUP(P$1-$E200+1,Tablas!$A$69:$P$83,2+P$5,FALSE),0)-IF(AND($F200&lt;&gt;"",P$1&gt;$F200),VLOOKUP(P$1-$F200,Tablas!$A$69:$P$83,2+P$5,FALSE),0))*$D200</f>
        <v>0</v>
      </c>
      <c r="Q200" s="155">
        <f>(IF(AND($E200&lt;&gt;"",Q$1&gt;=$E200),VLOOKUP(Q$1-$E200+1,Tablas!$A$69:$P$83,2+Q$5,FALSE),0)-IF(AND($F200&lt;&gt;"",Q$1&gt;$F200),VLOOKUP(Q$1-$F200,Tablas!$A$69:$P$83,2+Q$5,FALSE),0))*$D200</f>
        <v>0</v>
      </c>
      <c r="R200" s="155">
        <f>(IF(AND($E200&lt;&gt;"",R$1&gt;=$E200),VLOOKUP(R$1-$E200+1,Tablas!$A$69:$P$83,2+R$5,FALSE),0)-IF(AND($F200&lt;&gt;"",R$1&gt;$F200),VLOOKUP(R$1-$F200,Tablas!$A$69:$P$83,2+R$5,FALSE),0))*$D200</f>
        <v>0</v>
      </c>
      <c r="S200" s="155">
        <f>(IF(AND($E200&lt;&gt;"",S$1&gt;=$E200),VLOOKUP(S$1-$E200+1,Tablas!$A$69:$P$83,2+S$5,FALSE),0)-IF(AND($F200&lt;&gt;"",S$1&gt;$F200),VLOOKUP(S$1-$F200,Tablas!$A$69:$P$83,2+S$5,FALSE),0))*$D200</f>
        <v>0</v>
      </c>
      <c r="T200" s="155">
        <f>(IF(AND($E200&lt;&gt;"",T$1&gt;=$E200),VLOOKUP(T$1-$E200+1,Tablas!$A$69:$P$83,2+T$5,FALSE),0)-IF(AND($F200&lt;&gt;"",T$1&gt;$F200),VLOOKUP(T$1-$F200,Tablas!$A$69:$P$83,2+T$5,FALSE),0))*$D200</f>
        <v>0</v>
      </c>
      <c r="U200" s="155">
        <f>(IF(AND($E200&lt;&gt;"",U$1&gt;=$E200),VLOOKUP(U$1-$E200+1,Tablas!$A$69:$P$83,2+U$5,FALSE),0)-IF(AND($F200&lt;&gt;"",U$1&gt;$F200),VLOOKUP(U$1-$F200,Tablas!$A$69:$P$83,2+U$5,FALSE),0))*$D200</f>
        <v>0</v>
      </c>
      <c r="V200" s="155">
        <f>(IF(AND($E200&lt;&gt;"",V$1&gt;=$E200),VLOOKUP(V$1-$E200+1,Tablas!$A$69:$P$83,2+V$5,FALSE),0)-IF(AND($F200&lt;&gt;"",V$1&gt;$F200),VLOOKUP(V$1-$F200,Tablas!$A$69:$P$83,2+V$5,FALSE),0))*$D200</f>
        <v>0</v>
      </c>
      <c r="W200" s="155">
        <f>(IF(AND($E200&lt;&gt;"",W$1&gt;=$E200),VLOOKUP(W$1-$E200+1,Tablas!$A$69:$P$83,2+W$5,FALSE),0)-IF(AND($F200&lt;&gt;"",W$1&gt;$F200),VLOOKUP(W$1-$F200,Tablas!$A$69:$P$83,2+W$5,FALSE),0))*$D200</f>
        <v>0</v>
      </c>
      <c r="X200" s="155">
        <f>(IF(AND($E200&lt;&gt;"",X$1&gt;=$E200),VLOOKUP(X$1-$E200+1,Tablas!$A$69:$P$83,2+X$5,FALSE),0)-IF(AND($F200&lt;&gt;"",X$1&gt;$F200),VLOOKUP(X$1-$F200,Tablas!$A$69:$P$83,2+X$5,FALSE),0))*$D200</f>
        <v>0</v>
      </c>
      <c r="Y200" s="155">
        <f>(IF(AND($E200&lt;&gt;"",Y$1&gt;=$E200),VLOOKUP(Y$1-$E200+1,Tablas!$A$69:$P$83,2+Y$5,FALSE),0)-IF(AND($F200&lt;&gt;"",Y$1&gt;$F200),VLOOKUP(Y$1-$F200,Tablas!$A$69:$P$83,2+Y$5,FALSE),0))*$D200</f>
        <v>0</v>
      </c>
      <c r="Z200" s="155">
        <f>(IF(AND($E200&lt;&gt;"",Z$1&gt;=$E200),VLOOKUP(Z$1-$E200+1,Tablas!$A$69:$P$83,2+Z$5,FALSE),0)-IF(AND($F200&lt;&gt;"",Z$1&gt;$F200),VLOOKUP(Z$1-$F200,Tablas!$A$69:$P$83,2+Z$5,FALSE),0))*$D200</f>
        <v>0</v>
      </c>
      <c r="AA200" s="155">
        <f>(IF(AND($E200&lt;&gt;"",AA$1&gt;=$E200),VLOOKUP(AA$1-$E200+1,Tablas!$A$69:$P$83,2+AA$5,FALSE),0)-IF(AND($F200&lt;&gt;"",AA$1&gt;$F200),VLOOKUP(AA$1-$F200,Tablas!$A$69:$P$83,2+AA$5,FALSE),0))*$D200</f>
        <v>0</v>
      </c>
      <c r="AB200" s="155">
        <f>(IF(AND($E200&lt;&gt;"",AB$1&gt;=$E200),VLOOKUP(AB$1-$E200+1,Tablas!$A$69:$P$83,2+AB$5,FALSE),0)-IF(AND($F200&lt;&gt;"",AB$1&gt;$F200),VLOOKUP(AB$1-$F200,Tablas!$A$69:$P$83,2+AB$5,FALSE),0))*$D200</f>
        <v>0</v>
      </c>
      <c r="AC200" s="155">
        <f>(IF(AND($E200&lt;&gt;"",AC$1&gt;=$E200),VLOOKUP(AC$1-$E200+1,Tablas!$A$69:$P$83,2+AC$5,FALSE),0)-IF(AND($F200&lt;&gt;"",AC$1&gt;$F200),VLOOKUP(AC$1-$F200,Tablas!$A$69:$P$83,2+AC$5,FALSE),0))*$D200</f>
        <v>0</v>
      </c>
      <c r="AD200" s="155">
        <f>(IF(AND($E200&lt;&gt;"",AD$1&gt;=$E200),VLOOKUP(AD$1-$E200+1,Tablas!$A$69:$P$83,2+AD$5,FALSE),0)-IF(AND($F200&lt;&gt;"",AD$1&gt;$F200),VLOOKUP(AD$1-$F200,Tablas!$A$69:$P$83,2+AD$5,FALSE),0))*$D200</f>
        <v>0</v>
      </c>
      <c r="AE200" s="155">
        <f>(IF(AND($E200&lt;&gt;"",AE$1&gt;=$E200),VLOOKUP(AE$1-$E200+1,Tablas!$A$69:$P$83,2+AE$5,FALSE),0)-IF(AND($F200&lt;&gt;"",AE$1&gt;$F200),VLOOKUP(AE$1-$F200,Tablas!$A$69:$P$83,2+AE$5,FALSE),0))*$D200</f>
        <v>0</v>
      </c>
      <c r="AF200" s="155">
        <f>+(IF(AND($E200&lt;&gt;"",12&gt;=$E200),VLOOKUP(13-$E200,Tablas!$A$69:$P$83,2+$AF$5,FALSE),0)-IF(AND($F200&lt;&gt;"",12&gt;$F200),VLOOKUP(13-$F200-1,Tablas!$A$69:$P$83,2+$AF$5,FALSE),0))*$D200</f>
        <v>0</v>
      </c>
      <c r="AG200" s="156">
        <v>10</v>
      </c>
      <c r="AH200" s="84"/>
      <c r="AI200" s="45"/>
      <c r="AJ200" s="45"/>
      <c r="AK200" s="45"/>
      <c r="AL200" s="45"/>
      <c r="AM200" s="45"/>
      <c r="AN200" s="45"/>
      <c r="AO200" s="45"/>
      <c r="AP200" s="45"/>
      <c r="AQ200" s="45"/>
    </row>
    <row r="201" spans="1:43" x14ac:dyDescent="0.2">
      <c r="A201" s="241" t="s">
        <v>119</v>
      </c>
      <c r="B201" s="243" t="s">
        <v>72</v>
      </c>
      <c r="C201" s="244" t="s">
        <v>300</v>
      </c>
      <c r="D201" s="246"/>
      <c r="E201" s="172"/>
      <c r="F201" s="173"/>
      <c r="G201" s="155">
        <f>+(IF(AND($E201&lt;&gt;"",G$1&gt;=$E201),VLOOKUP(G$1-$E201+1,Tablas!$A$69:$P$83,2+G$5,FALSE),0)-IF(AND($F201&lt;&gt;"",G$1&gt;$F201),VLOOKUP(G$1-$F201,Tablas!$A$69:$P$83,2+G$5,FALSE),0))*$D201</f>
        <v>0</v>
      </c>
      <c r="H201" s="155">
        <f>+(IF(AND($E201&lt;&gt;"",H$1&gt;=$E201),VLOOKUP(H$1-$E201+1,Tablas!$A$69:$P$83,2+H$5,FALSE),0)-IF(AND($F201&lt;&gt;"",H$1&gt;$F201),VLOOKUP(H$1-$F201,Tablas!$A$69:$P$83,2+H$5,FALSE),0))*$D201</f>
        <v>0</v>
      </c>
      <c r="I201" s="155">
        <f>(IF(AND($E201&lt;&gt;"",I$1&gt;=$E201),VLOOKUP(I$1-$E201+1,Tablas!$A$69:$P$83,2+I$5,FALSE),0)-IF(AND($F201&lt;&gt;"",I$1&gt;$F201),VLOOKUP(I$1-$F201,Tablas!$A$69:$P$83,2+I$5,FALSE),0))*$D201</f>
        <v>0</v>
      </c>
      <c r="J201" s="155">
        <f>(IF(AND($E201&lt;&gt;"",J$1&gt;=$E201),VLOOKUP(J$1-$E201+1,Tablas!$A$69:$P$83,2+J$5,FALSE),0)-IF(AND($F201&lt;&gt;"",J$1&gt;$F201),VLOOKUP(J$1-$F201,Tablas!$A$69:$P$83,2+J$5,FALSE),0))*$D201</f>
        <v>0</v>
      </c>
      <c r="K201" s="155">
        <f>(IF(AND($E201&lt;&gt;"",K$1&gt;=$E201),VLOOKUP(K$1-$E201+1,Tablas!$A$69:$P$83,2+K$5,FALSE),0)-IF(AND($F201&lt;&gt;"",K$1&gt;$F201),VLOOKUP(K$1-$F201,Tablas!$A$69:$P$83,2+K$5,FALSE),0))*$D201</f>
        <v>0</v>
      </c>
      <c r="L201" s="155">
        <f>(IF(AND($E201&lt;&gt;"",L$1&gt;=$E201),VLOOKUP(L$1-$E201+1,Tablas!$A$69:$P$83,2+L$5,FALSE),0)-IF(AND($F201&lt;&gt;"",L$1&gt;$F201),VLOOKUP(L$1-$F201,Tablas!$A$69:$P$83,2+L$5,FALSE),0))*$D201</f>
        <v>0</v>
      </c>
      <c r="M201" s="155">
        <f>(IF(AND($E201&lt;&gt;"",M$1&gt;=$E201),VLOOKUP(M$1-$E201+1,Tablas!$A$69:$P$83,2+M$5,FALSE),0)-IF(AND($F201&lt;&gt;"",M$1&gt;$F201),VLOOKUP(M$1-$F201,Tablas!$A$69:$P$83,2+M$5,FALSE),0))*$D201</f>
        <v>0</v>
      </c>
      <c r="N201" s="155">
        <f>(IF(AND($E201&lt;&gt;"",N$1&gt;=$E201),VLOOKUP(N$1-$E201+1,Tablas!$A$69:$P$83,2+N$5,FALSE),0)-IF(AND($F201&lt;&gt;"",N$1&gt;$F201),VLOOKUP(N$1-$F201,Tablas!$A$69:$P$83,2+N$5,FALSE),0))*$D201</f>
        <v>0</v>
      </c>
      <c r="O201" s="155">
        <f>(IF(AND($E201&lt;&gt;"",O$1&gt;=$E201),VLOOKUP(O$1-$E201+1,Tablas!$A$69:$P$83,2+O$5,FALSE),0)-IF(AND($F201&lt;&gt;"",O$1&gt;$F201),VLOOKUP(O$1-$F201,Tablas!$A$69:$P$83,2+O$5,FALSE),0))*$D201</f>
        <v>0</v>
      </c>
      <c r="P201" s="155">
        <f>(IF(AND($E201&lt;&gt;"",P$1&gt;=$E201),VLOOKUP(P$1-$E201+1,Tablas!$A$69:$P$83,2+P$5,FALSE),0)-IF(AND($F201&lt;&gt;"",P$1&gt;$F201),VLOOKUP(P$1-$F201,Tablas!$A$69:$P$83,2+P$5,FALSE),0))*$D201</f>
        <v>0</v>
      </c>
      <c r="Q201" s="155">
        <f>(IF(AND($E201&lt;&gt;"",Q$1&gt;=$E201),VLOOKUP(Q$1-$E201+1,Tablas!$A$69:$P$83,2+Q$5,FALSE),0)-IF(AND($F201&lt;&gt;"",Q$1&gt;$F201),VLOOKUP(Q$1-$F201,Tablas!$A$69:$P$83,2+Q$5,FALSE),0))*$D201</f>
        <v>0</v>
      </c>
      <c r="R201" s="155">
        <f>(IF(AND($E201&lt;&gt;"",R$1&gt;=$E201),VLOOKUP(R$1-$E201+1,Tablas!$A$69:$P$83,2+R$5,FALSE),0)-IF(AND($F201&lt;&gt;"",R$1&gt;$F201),VLOOKUP(R$1-$F201,Tablas!$A$69:$P$83,2+R$5,FALSE),0))*$D201</f>
        <v>0</v>
      </c>
      <c r="S201" s="155">
        <f>(IF(AND($E201&lt;&gt;"",S$1&gt;=$E201),VLOOKUP(S$1-$E201+1,Tablas!$A$69:$P$83,2+S$5,FALSE),0)-IF(AND($F201&lt;&gt;"",S$1&gt;$F201),VLOOKUP(S$1-$F201,Tablas!$A$69:$P$83,2+S$5,FALSE),0))*$D201</f>
        <v>0</v>
      </c>
      <c r="T201" s="155">
        <f>(IF(AND($E201&lt;&gt;"",T$1&gt;=$E201),VLOOKUP(T$1-$E201+1,Tablas!$A$69:$P$83,2+T$5,FALSE),0)-IF(AND($F201&lt;&gt;"",T$1&gt;$F201),VLOOKUP(T$1-$F201,Tablas!$A$69:$P$83,2+T$5,FALSE),0))*$D201</f>
        <v>0</v>
      </c>
      <c r="U201" s="155">
        <f>(IF(AND($E201&lt;&gt;"",U$1&gt;=$E201),VLOOKUP(U$1-$E201+1,Tablas!$A$69:$P$83,2+U$5,FALSE),0)-IF(AND($F201&lt;&gt;"",U$1&gt;$F201),VLOOKUP(U$1-$F201,Tablas!$A$69:$P$83,2+U$5,FALSE),0))*$D201</f>
        <v>0</v>
      </c>
      <c r="V201" s="155">
        <f>(IF(AND($E201&lt;&gt;"",V$1&gt;=$E201),VLOOKUP(V$1-$E201+1,Tablas!$A$69:$P$83,2+V$5,FALSE),0)-IF(AND($F201&lt;&gt;"",V$1&gt;$F201),VLOOKUP(V$1-$F201,Tablas!$A$69:$P$83,2+V$5,FALSE),0))*$D201</f>
        <v>0</v>
      </c>
      <c r="W201" s="155">
        <f>(IF(AND($E201&lt;&gt;"",W$1&gt;=$E201),VLOOKUP(W$1-$E201+1,Tablas!$A$69:$P$83,2+W$5,FALSE),0)-IF(AND($F201&lt;&gt;"",W$1&gt;$F201),VLOOKUP(W$1-$F201,Tablas!$A$69:$P$83,2+W$5,FALSE),0))*$D201</f>
        <v>0</v>
      </c>
      <c r="X201" s="155">
        <f>(IF(AND($E201&lt;&gt;"",X$1&gt;=$E201),VLOOKUP(X$1-$E201+1,Tablas!$A$69:$P$83,2+X$5,FALSE),0)-IF(AND($F201&lt;&gt;"",X$1&gt;$F201),VLOOKUP(X$1-$F201,Tablas!$A$69:$P$83,2+X$5,FALSE),0))*$D201</f>
        <v>0</v>
      </c>
      <c r="Y201" s="155">
        <f>(IF(AND($E201&lt;&gt;"",Y$1&gt;=$E201),VLOOKUP(Y$1-$E201+1,Tablas!$A$69:$P$83,2+Y$5,FALSE),0)-IF(AND($F201&lt;&gt;"",Y$1&gt;$F201),VLOOKUP(Y$1-$F201,Tablas!$A$69:$P$83,2+Y$5,FALSE),0))*$D201</f>
        <v>0</v>
      </c>
      <c r="Z201" s="155">
        <f>(IF(AND($E201&lt;&gt;"",Z$1&gt;=$E201),VLOOKUP(Z$1-$E201+1,Tablas!$A$69:$P$83,2+Z$5,FALSE),0)-IF(AND($F201&lt;&gt;"",Z$1&gt;$F201),VLOOKUP(Z$1-$F201,Tablas!$A$69:$P$83,2+Z$5,FALSE),0))*$D201</f>
        <v>0</v>
      </c>
      <c r="AA201" s="155">
        <f>(IF(AND($E201&lt;&gt;"",AA$1&gt;=$E201),VLOOKUP(AA$1-$E201+1,Tablas!$A$69:$P$83,2+AA$5,FALSE),0)-IF(AND($F201&lt;&gt;"",AA$1&gt;$F201),VLOOKUP(AA$1-$F201,Tablas!$A$69:$P$83,2+AA$5,FALSE),0))*$D201</f>
        <v>0</v>
      </c>
      <c r="AB201" s="155">
        <f>(IF(AND($E201&lt;&gt;"",AB$1&gt;=$E201),VLOOKUP(AB$1-$E201+1,Tablas!$A$69:$P$83,2+AB$5,FALSE),0)-IF(AND($F201&lt;&gt;"",AB$1&gt;$F201),VLOOKUP(AB$1-$F201,Tablas!$A$69:$P$83,2+AB$5,FALSE),0))*$D201</f>
        <v>0</v>
      </c>
      <c r="AC201" s="155">
        <f>(IF(AND($E201&lt;&gt;"",AC$1&gt;=$E201),VLOOKUP(AC$1-$E201+1,Tablas!$A$69:$P$83,2+AC$5,FALSE),0)-IF(AND($F201&lt;&gt;"",AC$1&gt;$F201),VLOOKUP(AC$1-$F201,Tablas!$A$69:$P$83,2+AC$5,FALSE),0))*$D201</f>
        <v>0</v>
      </c>
      <c r="AD201" s="155">
        <f>(IF(AND($E201&lt;&gt;"",AD$1&gt;=$E201),VLOOKUP(AD$1-$E201+1,Tablas!$A$69:$P$83,2+AD$5,FALSE),0)-IF(AND($F201&lt;&gt;"",AD$1&gt;$F201),VLOOKUP(AD$1-$F201,Tablas!$A$69:$P$83,2+AD$5,FALSE),0))*$D201</f>
        <v>0</v>
      </c>
      <c r="AE201" s="155">
        <f>(IF(AND($E201&lt;&gt;"",AE$1&gt;=$E201),VLOOKUP(AE$1-$E201+1,Tablas!$A$69:$P$83,2+AE$5,FALSE),0)-IF(AND($F201&lt;&gt;"",AE$1&gt;$F201),VLOOKUP(AE$1-$F201,Tablas!$A$69:$P$83,2+AE$5,FALSE),0))*$D201</f>
        <v>0</v>
      </c>
      <c r="AF201" s="155">
        <f>+(IF(AND($E201&lt;&gt;"",12&gt;=$E201),VLOOKUP(13-$E201,Tablas!$A$69:$P$83,2+$AF$5,FALSE),0)-IF(AND($F201&lt;&gt;"",12&gt;$F201),VLOOKUP(13-$F201-1,Tablas!$A$69:$P$83,2+$AF$5,FALSE),0))*$D201</f>
        <v>0</v>
      </c>
      <c r="AG201" s="156">
        <v>11</v>
      </c>
      <c r="AH201" s="84"/>
      <c r="AI201" s="45"/>
      <c r="AJ201" s="45"/>
      <c r="AK201" s="45"/>
      <c r="AL201" s="45"/>
      <c r="AM201" s="45"/>
      <c r="AN201" s="45"/>
      <c r="AO201" s="45"/>
      <c r="AP201" s="45"/>
      <c r="AQ201" s="45"/>
    </row>
    <row r="202" spans="1:43" ht="13.5" thickBot="1" x14ac:dyDescent="0.25">
      <c r="A202" s="241" t="s">
        <v>119</v>
      </c>
      <c r="B202" s="243" t="s">
        <v>73</v>
      </c>
      <c r="C202" s="244" t="s">
        <v>300</v>
      </c>
      <c r="D202" s="246"/>
      <c r="E202" s="174"/>
      <c r="F202" s="175"/>
      <c r="G202" s="155">
        <f>+(IF(AND($E202&lt;&gt;"",G$1&gt;=$E202),VLOOKUP(G$1-$E202+1,Tablas!$A$69:$P$83,2+G$5,FALSE),0)-IF(AND($F202&lt;&gt;"",G$1&gt;$F202),VLOOKUP(G$1-$F202,Tablas!$A$69:$P$83,2+G$5,FALSE),0))*$D202</f>
        <v>0</v>
      </c>
      <c r="H202" s="155">
        <f>+(IF(AND($E202&lt;&gt;"",H$1&gt;=$E202),VLOOKUP(H$1-$E202+1,Tablas!$A$69:$P$83,2+H$5,FALSE),0)-IF(AND($F202&lt;&gt;"",H$1&gt;$F202),VLOOKUP(H$1-$F202,Tablas!$A$69:$P$83,2+H$5,FALSE),0))*$D202</f>
        <v>0</v>
      </c>
      <c r="I202" s="155">
        <f>(IF(AND($E202&lt;&gt;"",I$1&gt;=$E202),VLOOKUP(I$1-$E202+1,Tablas!$A$69:$P$83,2+I$5,FALSE),0)-IF(AND($F202&lt;&gt;"",I$1&gt;$F202),VLOOKUP(I$1-$F202,Tablas!$A$69:$P$83,2+I$5,FALSE),0))*$D202</f>
        <v>0</v>
      </c>
      <c r="J202" s="155">
        <f>(IF(AND($E202&lt;&gt;"",J$1&gt;=$E202),VLOOKUP(J$1-$E202+1,Tablas!$A$69:$P$83,2+J$5,FALSE),0)-IF(AND($F202&lt;&gt;"",J$1&gt;$F202),VLOOKUP(J$1-$F202,Tablas!$A$69:$P$83,2+J$5,FALSE),0))*$D202</f>
        <v>0</v>
      </c>
      <c r="K202" s="155">
        <f>(IF(AND($E202&lt;&gt;"",K$1&gt;=$E202),VLOOKUP(K$1-$E202+1,Tablas!$A$69:$P$83,2+K$5,FALSE),0)-IF(AND($F202&lt;&gt;"",K$1&gt;$F202),VLOOKUP(K$1-$F202,Tablas!$A$69:$P$83,2+K$5,FALSE),0))*$D202</f>
        <v>0</v>
      </c>
      <c r="L202" s="155">
        <f>(IF(AND($E202&lt;&gt;"",L$1&gt;=$E202),VLOOKUP(L$1-$E202+1,Tablas!$A$69:$P$83,2+L$5,FALSE),0)-IF(AND($F202&lt;&gt;"",L$1&gt;$F202),VLOOKUP(L$1-$F202,Tablas!$A$69:$P$83,2+L$5,FALSE),0))*$D202</f>
        <v>0</v>
      </c>
      <c r="M202" s="155">
        <f>(IF(AND($E202&lt;&gt;"",M$1&gt;=$E202),VLOOKUP(M$1-$E202+1,Tablas!$A$69:$P$83,2+M$5,FALSE),0)-IF(AND($F202&lt;&gt;"",M$1&gt;$F202),VLOOKUP(M$1-$F202,Tablas!$A$69:$P$83,2+M$5,FALSE),0))*$D202</f>
        <v>0</v>
      </c>
      <c r="N202" s="155">
        <f>(IF(AND($E202&lt;&gt;"",N$1&gt;=$E202),VLOOKUP(N$1-$E202+1,Tablas!$A$69:$P$83,2+N$5,FALSE),0)-IF(AND($F202&lt;&gt;"",N$1&gt;$F202),VLOOKUP(N$1-$F202,Tablas!$A$69:$P$83,2+N$5,FALSE),0))*$D202</f>
        <v>0</v>
      </c>
      <c r="O202" s="155">
        <f>(IF(AND($E202&lt;&gt;"",O$1&gt;=$E202),VLOOKUP(O$1-$E202+1,Tablas!$A$69:$P$83,2+O$5,FALSE),0)-IF(AND($F202&lt;&gt;"",O$1&gt;$F202),VLOOKUP(O$1-$F202,Tablas!$A$69:$P$83,2+O$5,FALSE),0))*$D202</f>
        <v>0</v>
      </c>
      <c r="P202" s="155">
        <f>(IF(AND($E202&lt;&gt;"",P$1&gt;=$E202),VLOOKUP(P$1-$E202+1,Tablas!$A$69:$P$83,2+P$5,FALSE),0)-IF(AND($F202&lt;&gt;"",P$1&gt;$F202),VLOOKUP(P$1-$F202,Tablas!$A$69:$P$83,2+P$5,FALSE),0))*$D202</f>
        <v>0</v>
      </c>
      <c r="Q202" s="155">
        <f>(IF(AND($E202&lt;&gt;"",Q$1&gt;=$E202),VLOOKUP(Q$1-$E202+1,Tablas!$A$69:$P$83,2+Q$5,FALSE),0)-IF(AND($F202&lt;&gt;"",Q$1&gt;$F202),VLOOKUP(Q$1-$F202,Tablas!$A$69:$P$83,2+Q$5,FALSE),0))*$D202</f>
        <v>0</v>
      </c>
      <c r="R202" s="155">
        <f>(IF(AND($E202&lt;&gt;"",R$1&gt;=$E202),VLOOKUP(R$1-$E202+1,Tablas!$A$69:$P$83,2+R$5,FALSE),0)-IF(AND($F202&lt;&gt;"",R$1&gt;$F202),VLOOKUP(R$1-$F202,Tablas!$A$69:$P$83,2+R$5,FALSE),0))*$D202</f>
        <v>0</v>
      </c>
      <c r="S202" s="155">
        <f>(IF(AND($E202&lt;&gt;"",S$1&gt;=$E202),VLOOKUP(S$1-$E202+1,Tablas!$A$69:$P$83,2+S$5,FALSE),0)-IF(AND($F202&lt;&gt;"",S$1&gt;$F202),VLOOKUP(S$1-$F202,Tablas!$A$69:$P$83,2+S$5,FALSE),0))*$D202</f>
        <v>0</v>
      </c>
      <c r="T202" s="155">
        <f>(IF(AND($E202&lt;&gt;"",T$1&gt;=$E202),VLOOKUP(T$1-$E202+1,Tablas!$A$69:$P$83,2+T$5,FALSE),0)-IF(AND($F202&lt;&gt;"",T$1&gt;$F202),VLOOKUP(T$1-$F202,Tablas!$A$69:$P$83,2+T$5,FALSE),0))*$D202</f>
        <v>0</v>
      </c>
      <c r="U202" s="155">
        <f>(IF(AND($E202&lt;&gt;"",U$1&gt;=$E202),VLOOKUP(U$1-$E202+1,Tablas!$A$69:$P$83,2+U$5,FALSE),0)-IF(AND($F202&lt;&gt;"",U$1&gt;$F202),VLOOKUP(U$1-$F202,Tablas!$A$69:$P$83,2+U$5,FALSE),0))*$D202</f>
        <v>0</v>
      </c>
      <c r="V202" s="155">
        <f>(IF(AND($E202&lt;&gt;"",V$1&gt;=$E202),VLOOKUP(V$1-$E202+1,Tablas!$A$69:$P$83,2+V$5,FALSE),0)-IF(AND($F202&lt;&gt;"",V$1&gt;$F202),VLOOKUP(V$1-$F202,Tablas!$A$69:$P$83,2+V$5,FALSE),0))*$D202</f>
        <v>0</v>
      </c>
      <c r="W202" s="155">
        <f>(IF(AND($E202&lt;&gt;"",W$1&gt;=$E202),VLOOKUP(W$1-$E202+1,Tablas!$A$69:$P$83,2+W$5,FALSE),0)-IF(AND($F202&lt;&gt;"",W$1&gt;$F202),VLOOKUP(W$1-$F202,Tablas!$A$69:$P$83,2+W$5,FALSE),0))*$D202</f>
        <v>0</v>
      </c>
      <c r="X202" s="155">
        <f>(IF(AND($E202&lt;&gt;"",X$1&gt;=$E202),VLOOKUP(X$1-$E202+1,Tablas!$A$69:$P$83,2+X$5,FALSE),0)-IF(AND($F202&lt;&gt;"",X$1&gt;$F202),VLOOKUP(X$1-$F202,Tablas!$A$69:$P$83,2+X$5,FALSE),0))*$D202</f>
        <v>0</v>
      </c>
      <c r="Y202" s="155">
        <f>(IF(AND($E202&lt;&gt;"",Y$1&gt;=$E202),VLOOKUP(Y$1-$E202+1,Tablas!$A$69:$P$83,2+Y$5,FALSE),0)-IF(AND($F202&lt;&gt;"",Y$1&gt;$F202),VLOOKUP(Y$1-$F202,Tablas!$A$69:$P$83,2+Y$5,FALSE),0))*$D202</f>
        <v>0</v>
      </c>
      <c r="Z202" s="155">
        <f>(IF(AND($E202&lt;&gt;"",Z$1&gt;=$E202),VLOOKUP(Z$1-$E202+1,Tablas!$A$69:$P$83,2+Z$5,FALSE),0)-IF(AND($F202&lt;&gt;"",Z$1&gt;$F202),VLOOKUP(Z$1-$F202,Tablas!$A$69:$P$83,2+Z$5,FALSE),0))*$D202</f>
        <v>0</v>
      </c>
      <c r="AA202" s="155">
        <f>(IF(AND($E202&lt;&gt;"",AA$1&gt;=$E202),VLOOKUP(AA$1-$E202+1,Tablas!$A$69:$P$83,2+AA$5,FALSE),0)-IF(AND($F202&lt;&gt;"",AA$1&gt;$F202),VLOOKUP(AA$1-$F202,Tablas!$A$69:$P$83,2+AA$5,FALSE),0))*$D202</f>
        <v>0</v>
      </c>
      <c r="AB202" s="155">
        <f>(IF(AND($E202&lt;&gt;"",AB$1&gt;=$E202),VLOOKUP(AB$1-$E202+1,Tablas!$A$69:$P$83,2+AB$5,FALSE),0)-IF(AND($F202&lt;&gt;"",AB$1&gt;$F202),VLOOKUP(AB$1-$F202,Tablas!$A$69:$P$83,2+AB$5,FALSE),0))*$D202</f>
        <v>0</v>
      </c>
      <c r="AC202" s="155">
        <f>(IF(AND($E202&lt;&gt;"",AC$1&gt;=$E202),VLOOKUP(AC$1-$E202+1,Tablas!$A$69:$P$83,2+AC$5,FALSE),0)-IF(AND($F202&lt;&gt;"",AC$1&gt;$F202),VLOOKUP(AC$1-$F202,Tablas!$A$69:$P$83,2+AC$5,FALSE),0))*$D202</f>
        <v>0</v>
      </c>
      <c r="AD202" s="155">
        <f>(IF(AND($E202&lt;&gt;"",AD$1&gt;=$E202),VLOOKUP(AD$1-$E202+1,Tablas!$A$69:$P$83,2+AD$5,FALSE),0)-IF(AND($F202&lt;&gt;"",AD$1&gt;$F202),VLOOKUP(AD$1-$F202,Tablas!$A$69:$P$83,2+AD$5,FALSE),0))*$D202</f>
        <v>0</v>
      </c>
      <c r="AE202" s="155">
        <f>(IF(AND($E202&lt;&gt;"",AE$1&gt;=$E202),VLOOKUP(AE$1-$E202+1,Tablas!$A$69:$P$83,2+AE$5,FALSE),0)-IF(AND($F202&lt;&gt;"",AE$1&gt;$F202),VLOOKUP(AE$1-$F202,Tablas!$A$69:$P$83,2+AE$5,FALSE),0))*$D202</f>
        <v>0</v>
      </c>
      <c r="AF202" s="155">
        <f>+(IF(AND($E202&lt;&gt;"",12&gt;=$E202),VLOOKUP(13-$E202,Tablas!$A$69:$P$83,2+$AF$5,FALSE),0)-IF(AND($F202&lt;&gt;"",12&gt;$F202),VLOOKUP(13-$F202-1,Tablas!$A$69:$P$83,2+$AF$5,FALSE),0))*$D202</f>
        <v>0</v>
      </c>
      <c r="AG202" s="156">
        <v>12</v>
      </c>
      <c r="AH202" s="84"/>
      <c r="AI202" s="45"/>
      <c r="AJ202" s="45"/>
      <c r="AK202" s="45"/>
      <c r="AL202" s="45"/>
      <c r="AM202" s="45"/>
      <c r="AN202" s="45"/>
      <c r="AO202" s="45"/>
      <c r="AP202" s="45"/>
      <c r="AQ202" s="45"/>
    </row>
    <row r="203" spans="1:43" x14ac:dyDescent="0.2">
      <c r="A203" s="45"/>
      <c r="B203" s="45"/>
      <c r="C203" s="45"/>
      <c r="D203" s="45"/>
      <c r="E203" s="24"/>
      <c r="F203" s="24"/>
      <c r="G203" s="156"/>
      <c r="H203" s="156"/>
      <c r="I203" s="156"/>
      <c r="J203" s="156"/>
      <c r="K203" s="156"/>
      <c r="L203" s="156"/>
      <c r="M203" s="156"/>
      <c r="N203" s="156"/>
      <c r="O203" s="156"/>
      <c r="P203" s="156"/>
      <c r="Q203" s="156"/>
      <c r="R203" s="156"/>
      <c r="S203" s="156"/>
      <c r="T203" s="156"/>
      <c r="U203" s="156"/>
      <c r="V203" s="156"/>
      <c r="W203" s="156"/>
      <c r="X203" s="156"/>
      <c r="Y203" s="156"/>
      <c r="Z203" s="156"/>
      <c r="AA203" s="156"/>
      <c r="AB203" s="156"/>
      <c r="AC203" s="156"/>
      <c r="AD203" s="156"/>
      <c r="AE203" s="156"/>
      <c r="AF203" s="156"/>
      <c r="AG203" s="156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</row>
    <row r="204" spans="1:43" x14ac:dyDescent="0.2">
      <c r="A204" s="45"/>
      <c r="B204" s="45"/>
      <c r="C204" s="45"/>
      <c r="D204" s="45"/>
      <c r="E204" s="45"/>
      <c r="F204" s="45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56"/>
      <c r="Y204" s="156"/>
      <c r="Z204" s="156"/>
      <c r="AA204" s="156"/>
      <c r="AB204" s="156"/>
      <c r="AC204" s="156"/>
      <c r="AD204" s="156"/>
      <c r="AE204" s="156"/>
      <c r="AF204" s="156"/>
      <c r="AG204" s="156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</row>
    <row r="205" spans="1:43" x14ac:dyDescent="0.2">
      <c r="A205" s="45"/>
      <c r="B205" s="4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</row>
    <row r="206" spans="1:43" x14ac:dyDescent="0.2">
      <c r="A206" s="45"/>
      <c r="B206" s="45"/>
      <c r="C206" s="45"/>
      <c r="D206" s="45"/>
      <c r="E206" s="45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</row>
    <row r="207" spans="1:43" x14ac:dyDescent="0.2">
      <c r="A207" s="48"/>
      <c r="B207" s="45"/>
      <c r="C207" s="45"/>
      <c r="D207" s="45"/>
      <c r="E207" s="45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</row>
    <row r="208" spans="1:43" x14ac:dyDescent="0.2">
      <c r="A208" s="45"/>
      <c r="B208" s="45"/>
      <c r="C208" s="45"/>
      <c r="D208" s="45"/>
      <c r="E208" s="45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</row>
    <row r="209" spans="1:43" x14ac:dyDescent="0.2">
      <c r="A209" s="45"/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</row>
    <row r="210" spans="1:43" x14ac:dyDescent="0.2"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</row>
    <row r="211" spans="1:43" x14ac:dyDescent="0.2"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</row>
    <row r="212" spans="1:43" x14ac:dyDescent="0.2"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</row>
    <row r="213" spans="1:43" x14ac:dyDescent="0.2"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</row>
    <row r="214" spans="1:43" x14ac:dyDescent="0.2"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</row>
    <row r="215" spans="1:43" x14ac:dyDescent="0.2"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</row>
    <row r="216" spans="1:43" x14ac:dyDescent="0.2"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</row>
  </sheetData>
  <sheetProtection formatColumns="0" formatRows="0" autoFilter="0"/>
  <autoFilter ref="A6:A202" xr:uid="{00000000-0009-0000-0000-000000000000}"/>
  <mergeCells count="33">
    <mergeCell ref="AF1:AG3"/>
    <mergeCell ref="C3:D3"/>
    <mergeCell ref="C4:D4"/>
    <mergeCell ref="C5:D5"/>
    <mergeCell ref="AF4:AG4"/>
    <mergeCell ref="AF5:AG5"/>
    <mergeCell ref="E7:F7"/>
    <mergeCell ref="E6:F6"/>
    <mergeCell ref="D23:E23"/>
    <mergeCell ref="AF6:AG6"/>
    <mergeCell ref="AF7:AG7"/>
    <mergeCell ref="B9:F9"/>
    <mergeCell ref="D11:E11"/>
    <mergeCell ref="B190:D190"/>
    <mergeCell ref="D43:E43"/>
    <mergeCell ref="D55:E55"/>
    <mergeCell ref="B93:F93"/>
    <mergeCell ref="D56:E56"/>
    <mergeCell ref="D65:E65"/>
    <mergeCell ref="D66:E66"/>
    <mergeCell ref="D160:E160"/>
    <mergeCell ref="D72:E72"/>
    <mergeCell ref="B189:D189"/>
    <mergeCell ref="C42:F42"/>
    <mergeCell ref="C10:F10"/>
    <mergeCell ref="D33:E33"/>
    <mergeCell ref="B172:F172"/>
    <mergeCell ref="C75:E75"/>
    <mergeCell ref="B144:F144"/>
    <mergeCell ref="B162:F162"/>
    <mergeCell ref="D40:E40"/>
    <mergeCell ref="D34:E34"/>
    <mergeCell ref="D24:E24"/>
  </mergeCells>
  <phoneticPr fontId="0" type="noConversion"/>
  <conditionalFormatting sqref="AF186:AF187 G186:AE186">
    <cfRule type="cellIs" dxfId="2" priority="1" stopIfTrue="1" operator="equal">
      <formula>"devolución"</formula>
    </cfRule>
    <cfRule type="cellIs" dxfId="1" priority="2" stopIfTrue="1" operator="equal">
      <formula>"retención"</formula>
    </cfRule>
  </conditionalFormatting>
  <conditionalFormatting sqref="G187:AE187">
    <cfRule type="cellIs" dxfId="0" priority="5" stopIfTrue="1" operator="lessThan">
      <formula>0</formula>
    </cfRule>
  </conditionalFormatting>
  <dataValidations count="7">
    <dataValidation type="list" allowBlank="1" showInputMessage="1" showErrorMessage="1" sqref="E190:F202" xr:uid="{00000000-0002-0000-0000-000000000000}">
      <formula1>$AG$191:$AG$202</formula1>
    </dataValidation>
    <dataValidation type="whole" operator="greaterThanOrEqual" allowBlank="1" showInputMessage="1" showErrorMessage="1" errorTitle="Valor erróneo" error="Sólo se admiten valores enteros no negativos." sqref="C167:D167" xr:uid="{00000000-0002-0000-0000-000001000000}">
      <formula1>0</formula1>
    </dataValidation>
    <dataValidation allowBlank="1" showInputMessage="1" showErrorMessage="1" errorTitle="Valor no válido" error="En este país no se permite tener 2 ó más cónyuges, y los amantes no pueden ser deducidos en el Impuesto a las Ganancias. Tampoco es posible tener una fracción de cónyuge (aunque a veces se sienta de esa manera), ni negativos" sqref="C166:D166" xr:uid="{00000000-0002-0000-0000-000002000000}"/>
    <dataValidation type="decimal" operator="greaterThanOrEqual" allowBlank="1" showInputMessage="1" showErrorMessage="1" errorTitle="Prima de seguro p/fallec." error="Los valores abonados deben ser positivos" sqref="G144:AF144" xr:uid="{00000000-0002-0000-0000-000003000000}">
      <formula1>0</formula1>
    </dataValidation>
    <dataValidation allowBlank="1" showDropDown="1" showInputMessage="1" showErrorMessage="1" sqref="A7:A202" xr:uid="{00000000-0002-0000-0000-000004000000}"/>
    <dataValidation type="list" allowBlank="1" showInputMessage="1" showErrorMessage="1" sqref="D191:D202" xr:uid="{00000000-0002-0000-0000-000005000000}">
      <formula1>$C$1:$E$1</formula1>
    </dataValidation>
    <dataValidation type="whole" allowBlank="1" showInputMessage="1" showErrorMessage="1" sqref="G5:AF5" xr:uid="{00000000-0002-0000-0000-000006000000}">
      <formula1>0</formula1>
      <formula2>14</formula2>
    </dataValidation>
  </dataValidations>
  <printOptions horizontalCentered="1" gridLines="1" gridLinesSet="0"/>
  <pageMargins left="0.19685039370078741" right="0.19685039370078741" top="0.19685039370078741" bottom="0.19685039370078741" header="0" footer="0"/>
  <pageSetup paperSize="5" scale="44" fitToWidth="2" fitToHeight="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5"/>
  <sheetViews>
    <sheetView workbookViewId="0">
      <selection activeCell="A17" sqref="A17"/>
    </sheetView>
  </sheetViews>
  <sheetFormatPr baseColWidth="10" defaultRowHeight="12.75" x14ac:dyDescent="0.2"/>
  <cols>
    <col min="1" max="24" width="12.83203125" customWidth="1"/>
    <col min="25" max="25" width="13.33203125" bestFit="1" customWidth="1"/>
    <col min="26" max="27" width="12.1640625" bestFit="1" customWidth="1"/>
    <col min="28" max="28" width="13.33203125" bestFit="1" customWidth="1"/>
    <col min="29" max="30" width="12.1640625" bestFit="1" customWidth="1"/>
    <col min="31" max="31" width="13.33203125" bestFit="1" customWidth="1"/>
    <col min="32" max="33" width="12.1640625" bestFit="1" customWidth="1"/>
    <col min="34" max="34" width="14.5" bestFit="1" customWidth="1"/>
    <col min="35" max="36" width="12.33203125" bestFit="1" customWidth="1"/>
  </cols>
  <sheetData>
    <row r="1" spans="1:41" x14ac:dyDescent="0.2">
      <c r="A1" s="15" t="s">
        <v>37</v>
      </c>
    </row>
    <row r="2" spans="1:41" x14ac:dyDescent="0.2">
      <c r="A2" s="8">
        <v>1</v>
      </c>
      <c r="D2" s="8">
        <v>2</v>
      </c>
      <c r="G2" s="8">
        <v>3</v>
      </c>
      <c r="J2" s="8">
        <v>4</v>
      </c>
      <c r="M2" s="8">
        <v>5</v>
      </c>
      <c r="P2" s="8">
        <v>6</v>
      </c>
      <c r="S2" s="8">
        <v>7</v>
      </c>
      <c r="V2" s="8">
        <v>8</v>
      </c>
      <c r="Y2" s="8">
        <v>9</v>
      </c>
      <c r="AB2">
        <v>10</v>
      </c>
      <c r="AE2">
        <v>11</v>
      </c>
      <c r="AH2">
        <v>12</v>
      </c>
    </row>
    <row r="3" spans="1:41" x14ac:dyDescent="0.2">
      <c r="A3" s="298" t="s">
        <v>0</v>
      </c>
      <c r="B3" s="299"/>
      <c r="C3" s="300"/>
      <c r="D3" s="298" t="s">
        <v>1</v>
      </c>
      <c r="E3" s="299"/>
      <c r="F3" s="300"/>
      <c r="G3" s="298" t="s">
        <v>2</v>
      </c>
      <c r="H3" s="299"/>
      <c r="I3" s="300"/>
      <c r="J3" s="298" t="s">
        <v>3</v>
      </c>
      <c r="K3" s="299"/>
      <c r="L3" s="300"/>
      <c r="M3" s="298" t="s">
        <v>4</v>
      </c>
      <c r="N3" s="299"/>
      <c r="O3" s="300"/>
      <c r="P3" s="298" t="s">
        <v>5</v>
      </c>
      <c r="Q3" s="299"/>
      <c r="R3" s="300"/>
      <c r="S3" s="298" t="s">
        <v>6</v>
      </c>
      <c r="T3" s="299"/>
      <c r="U3" s="300"/>
      <c r="V3" s="298" t="s">
        <v>7</v>
      </c>
      <c r="W3" s="299"/>
      <c r="X3" s="300"/>
      <c r="Y3" s="298" t="s">
        <v>8</v>
      </c>
      <c r="Z3" s="299"/>
      <c r="AA3" s="300"/>
      <c r="AB3" s="298" t="s">
        <v>9</v>
      </c>
      <c r="AC3" s="299"/>
      <c r="AD3" s="300"/>
      <c r="AE3" s="298" t="s">
        <v>10</v>
      </c>
      <c r="AF3" s="299"/>
      <c r="AG3" s="300"/>
      <c r="AH3" s="298" t="s">
        <v>11</v>
      </c>
      <c r="AI3" s="299"/>
      <c r="AJ3" s="300"/>
    </row>
    <row r="4" spans="1:41" x14ac:dyDescent="0.2">
      <c r="A4" s="2" t="s">
        <v>13</v>
      </c>
      <c r="B4" s="3" t="s">
        <v>14</v>
      </c>
      <c r="C4" s="16" t="s">
        <v>12</v>
      </c>
      <c r="D4" s="2" t="s">
        <v>13</v>
      </c>
      <c r="E4" s="3" t="s">
        <v>14</v>
      </c>
      <c r="F4" s="16" t="s">
        <v>12</v>
      </c>
      <c r="G4" s="2" t="s">
        <v>13</v>
      </c>
      <c r="H4" s="3" t="s">
        <v>14</v>
      </c>
      <c r="I4" s="16" t="s">
        <v>12</v>
      </c>
      <c r="J4" s="2" t="s">
        <v>13</v>
      </c>
      <c r="K4" s="3" t="s">
        <v>14</v>
      </c>
      <c r="L4" s="16" t="s">
        <v>12</v>
      </c>
      <c r="M4" s="2" t="s">
        <v>15</v>
      </c>
      <c r="N4" s="3" t="s">
        <v>14</v>
      </c>
      <c r="O4" s="16" t="s">
        <v>12</v>
      </c>
      <c r="P4" s="2" t="s">
        <v>15</v>
      </c>
      <c r="Q4" s="3" t="s">
        <v>14</v>
      </c>
      <c r="R4" s="16" t="s">
        <v>12</v>
      </c>
      <c r="S4" s="2" t="s">
        <v>15</v>
      </c>
      <c r="T4" s="3" t="s">
        <v>14</v>
      </c>
      <c r="U4" s="16" t="s">
        <v>12</v>
      </c>
      <c r="V4" s="2" t="s">
        <v>15</v>
      </c>
      <c r="W4" s="3" t="s">
        <v>14</v>
      </c>
      <c r="X4" s="16" t="s">
        <v>12</v>
      </c>
      <c r="Y4" s="2" t="s">
        <v>15</v>
      </c>
      <c r="Z4" s="3" t="s">
        <v>14</v>
      </c>
      <c r="AA4" s="16" t="s">
        <v>12</v>
      </c>
      <c r="AB4" s="2" t="s">
        <v>15</v>
      </c>
      <c r="AC4" s="3" t="s">
        <v>14</v>
      </c>
      <c r="AD4" s="16" t="s">
        <v>12</v>
      </c>
      <c r="AE4" s="2" t="s">
        <v>15</v>
      </c>
      <c r="AF4" s="3" t="s">
        <v>14</v>
      </c>
      <c r="AG4" s="16" t="s">
        <v>12</v>
      </c>
      <c r="AH4" s="2" t="s">
        <v>15</v>
      </c>
      <c r="AI4" s="3" t="s">
        <v>14</v>
      </c>
      <c r="AJ4" s="4" t="s">
        <v>12</v>
      </c>
    </row>
    <row r="5" spans="1:41" x14ac:dyDescent="0.2">
      <c r="A5" s="19">
        <v>-9999999</v>
      </c>
      <c r="B5" s="238">
        <v>0</v>
      </c>
      <c r="C5" s="20">
        <v>0</v>
      </c>
      <c r="D5" s="19">
        <v>-9999999</v>
      </c>
      <c r="E5" s="238">
        <v>0</v>
      </c>
      <c r="F5" s="20">
        <v>0</v>
      </c>
      <c r="G5" s="19">
        <v>-9999999</v>
      </c>
      <c r="H5" s="238">
        <v>0</v>
      </c>
      <c r="I5" s="20">
        <v>0</v>
      </c>
      <c r="J5" s="19">
        <v>-9999999</v>
      </c>
      <c r="K5" s="238">
        <v>0</v>
      </c>
      <c r="L5" s="20">
        <v>0</v>
      </c>
      <c r="M5" s="19">
        <v>-9999999</v>
      </c>
      <c r="N5" s="238">
        <v>0</v>
      </c>
      <c r="O5" s="20">
        <v>0</v>
      </c>
      <c r="P5" s="19">
        <v>-9999999</v>
      </c>
      <c r="Q5" s="238">
        <v>0</v>
      </c>
      <c r="R5" s="20">
        <v>0</v>
      </c>
      <c r="S5" s="19">
        <v>-9999999</v>
      </c>
      <c r="T5" s="238">
        <v>0</v>
      </c>
      <c r="U5" s="20">
        <v>0</v>
      </c>
      <c r="V5" s="19">
        <v>-9999999</v>
      </c>
      <c r="W5" s="238">
        <v>0</v>
      </c>
      <c r="X5" s="20">
        <v>0</v>
      </c>
      <c r="Y5" s="19">
        <v>-9999999</v>
      </c>
      <c r="Z5" s="238">
        <v>0</v>
      </c>
      <c r="AA5" s="20">
        <v>0</v>
      </c>
      <c r="AB5" s="19">
        <v>-9999999</v>
      </c>
      <c r="AC5" s="238">
        <v>0</v>
      </c>
      <c r="AD5" s="20">
        <v>0</v>
      </c>
      <c r="AE5" s="19">
        <v>-9999999</v>
      </c>
      <c r="AF5" s="238">
        <v>0</v>
      </c>
      <c r="AG5" s="20">
        <v>0</v>
      </c>
      <c r="AH5" s="19">
        <v>-9999999</v>
      </c>
      <c r="AI5" s="238">
        <v>0</v>
      </c>
      <c r="AJ5" s="20">
        <v>0</v>
      </c>
      <c r="AK5" s="1"/>
      <c r="AL5" s="1"/>
      <c r="AM5" s="1"/>
      <c r="AN5" s="1"/>
      <c r="AO5" s="1"/>
    </row>
    <row r="6" spans="1:41" x14ac:dyDescent="0.2">
      <c r="A6" s="19">
        <v>0.01</v>
      </c>
      <c r="B6" s="238">
        <v>0</v>
      </c>
      <c r="C6" s="20">
        <v>0.05</v>
      </c>
      <c r="D6" s="19">
        <v>0.01</v>
      </c>
      <c r="E6" s="238">
        <v>0</v>
      </c>
      <c r="F6" s="20">
        <v>0.05</v>
      </c>
      <c r="G6" s="19">
        <v>0.01</v>
      </c>
      <c r="H6" s="238">
        <v>0</v>
      </c>
      <c r="I6" s="20">
        <v>0.05</v>
      </c>
      <c r="J6" s="19">
        <v>0.01</v>
      </c>
      <c r="K6" s="238">
        <v>0</v>
      </c>
      <c r="L6" s="20">
        <v>0.05</v>
      </c>
      <c r="M6" s="19">
        <v>0.01</v>
      </c>
      <c r="N6" s="238">
        <v>0</v>
      </c>
      <c r="O6" s="20">
        <v>0.05</v>
      </c>
      <c r="P6" s="19">
        <v>0.01</v>
      </c>
      <c r="Q6" s="238">
        <v>0</v>
      </c>
      <c r="R6" s="20">
        <v>0.05</v>
      </c>
      <c r="S6" s="19">
        <v>0.01</v>
      </c>
      <c r="T6" s="238">
        <v>0</v>
      </c>
      <c r="U6" s="20">
        <v>0.05</v>
      </c>
      <c r="V6" s="19">
        <v>0.01</v>
      </c>
      <c r="W6" s="238">
        <v>0</v>
      </c>
      <c r="X6" s="20">
        <v>0.05</v>
      </c>
      <c r="Y6" s="19">
        <v>0.01</v>
      </c>
      <c r="Z6" s="238">
        <v>0</v>
      </c>
      <c r="AA6" s="20">
        <v>0.05</v>
      </c>
      <c r="AB6" s="19">
        <v>0.01</v>
      </c>
      <c r="AC6" s="238">
        <v>0</v>
      </c>
      <c r="AD6" s="20">
        <v>0.05</v>
      </c>
      <c r="AE6" s="19">
        <v>0.01</v>
      </c>
      <c r="AF6" s="238">
        <v>0</v>
      </c>
      <c r="AG6" s="20">
        <v>0.05</v>
      </c>
      <c r="AH6" s="19">
        <v>0.01</v>
      </c>
      <c r="AI6" s="238">
        <v>0</v>
      </c>
      <c r="AJ6" s="20">
        <v>0.05</v>
      </c>
      <c r="AK6" s="1"/>
      <c r="AL6" s="1"/>
      <c r="AM6" s="1"/>
      <c r="AN6" s="1"/>
      <c r="AO6" s="1"/>
    </row>
    <row r="7" spans="1:41" x14ac:dyDescent="0.2">
      <c r="A7" s="19">
        <f t="shared" ref="A7:A14" si="0">+ROUND($AH7/12*A$2,2)</f>
        <v>3972.43</v>
      </c>
      <c r="B7" s="238">
        <f t="shared" ref="B7:B14" si="1">+B6+ROUND((A7-A6)*C6,2)</f>
        <v>198.62</v>
      </c>
      <c r="C7" s="20">
        <f t="shared" ref="C7:C14" si="2">+F7</f>
        <v>0.09</v>
      </c>
      <c r="D7" s="19">
        <f>+ROUND($AH7/12*D$2,2)</f>
        <v>7944.86</v>
      </c>
      <c r="E7" s="238">
        <f t="shared" ref="E7:E14" si="3">+E6+ROUND((D7-D6)*F6,2)</f>
        <v>397.24</v>
      </c>
      <c r="F7" s="20">
        <f t="shared" ref="F7:F14" si="4">+I7</f>
        <v>0.09</v>
      </c>
      <c r="G7" s="19">
        <f>+ROUND($AH7/12*G$2,2)</f>
        <v>11917.29</v>
      </c>
      <c r="H7" s="238">
        <f t="shared" ref="H7:H14" si="5">+H6+ROUND((G7-G6)*I6,2)</f>
        <v>595.86</v>
      </c>
      <c r="I7" s="20">
        <f t="shared" ref="I7:I14" si="6">+L7</f>
        <v>0.09</v>
      </c>
      <c r="J7" s="19">
        <f>+ROUND($AH7/12*J$2,2)</f>
        <v>15889.72</v>
      </c>
      <c r="K7" s="238">
        <f t="shared" ref="K7:K14" si="7">+K6+ROUND((J7-J6)*L6,2)</f>
        <v>794.49</v>
      </c>
      <c r="L7" s="20">
        <f t="shared" ref="L7:L14" si="8">+O7</f>
        <v>0.09</v>
      </c>
      <c r="M7" s="19">
        <f>+ROUND($AH7/12*M$2,2)</f>
        <v>19862.150000000001</v>
      </c>
      <c r="N7" s="238">
        <f t="shared" ref="N7:N14" si="9">+N6+ROUND((M7-M6)*O6,2)</f>
        <v>993.11</v>
      </c>
      <c r="O7" s="20">
        <f t="shared" ref="O7:O14" si="10">+R7</f>
        <v>0.09</v>
      </c>
      <c r="P7" s="19">
        <f>+ROUND($AH7/12*P$2,2)</f>
        <v>23834.58</v>
      </c>
      <c r="Q7" s="238">
        <f t="shared" ref="Q7:Q14" si="11">+Q6+ROUND((P7-P6)*R6,2)</f>
        <v>1191.73</v>
      </c>
      <c r="R7" s="20">
        <f t="shared" ref="R7:R14" si="12">+U7</f>
        <v>0.09</v>
      </c>
      <c r="S7" s="19">
        <f>+ROUND($AH7/12*S$2,2)</f>
        <v>27807.01</v>
      </c>
      <c r="T7" s="238">
        <f t="shared" ref="T7:T14" si="13">+T6+ROUND((S7-S6)*U6,2)</f>
        <v>1390.35</v>
      </c>
      <c r="U7" s="20">
        <f t="shared" ref="U7:U14" si="14">+X7</f>
        <v>0.09</v>
      </c>
      <c r="V7" s="19">
        <f>+ROUND($AH7/12*V$2,2)</f>
        <v>31779.439999999999</v>
      </c>
      <c r="W7" s="238">
        <f t="shared" ref="W7:W14" si="15">+W6+ROUND((V7-V6)*X6,2)</f>
        <v>1588.97</v>
      </c>
      <c r="X7" s="20">
        <f t="shared" ref="X7:X14" si="16">+AA7</f>
        <v>0.09</v>
      </c>
      <c r="Y7" s="19">
        <f>+ROUND($AH7/12*Y$2,2)</f>
        <v>35751.870000000003</v>
      </c>
      <c r="Z7" s="238">
        <f t="shared" ref="Z7:Z14" si="17">+Z6+ROUND((Y7-Y6)*AA6,2)</f>
        <v>1787.59</v>
      </c>
      <c r="AA7" s="20">
        <f t="shared" ref="AA7:AA14" si="18">+AD7</f>
        <v>0.09</v>
      </c>
      <c r="AB7" s="19">
        <f>+ROUND($AH7/12*AB$2,2)</f>
        <v>39724.300000000003</v>
      </c>
      <c r="AC7" s="238">
        <f t="shared" ref="AC7:AC14" si="19">+AC6+ROUND((AB7-AB6)*AD6,2)</f>
        <v>1986.21</v>
      </c>
      <c r="AD7" s="20">
        <f t="shared" ref="AD7:AD14" si="20">+AG7</f>
        <v>0.09</v>
      </c>
      <c r="AE7" s="19">
        <f>+ROUND($AH7/12*AE$2,2)</f>
        <v>43696.73</v>
      </c>
      <c r="AF7" s="238">
        <f t="shared" ref="AF7:AF14" si="21">+AF6+ROUND((AE7-AE6)*AG6,2)</f>
        <v>2184.84</v>
      </c>
      <c r="AG7" s="20">
        <f t="shared" ref="AG7:AG14" si="22">+AJ7</f>
        <v>0.09</v>
      </c>
      <c r="AH7" s="19">
        <v>47669.16</v>
      </c>
      <c r="AI7" s="238">
        <f>+ROUND(AH7*0.05,2)</f>
        <v>2383.46</v>
      </c>
      <c r="AJ7" s="20">
        <v>0.09</v>
      </c>
      <c r="AK7" s="1"/>
      <c r="AL7" s="1"/>
      <c r="AM7" s="1"/>
      <c r="AN7" s="1"/>
      <c r="AO7" s="1"/>
    </row>
    <row r="8" spans="1:41" x14ac:dyDescent="0.2">
      <c r="A8" s="19">
        <f t="shared" si="0"/>
        <v>7944.86</v>
      </c>
      <c r="B8" s="238">
        <f t="shared" si="1"/>
        <v>556.14</v>
      </c>
      <c r="C8" s="20">
        <f t="shared" si="2"/>
        <v>0.12</v>
      </c>
      <c r="D8" s="19">
        <f t="shared" ref="D8:D14" si="23">+ROUND($AH8/12*D$2,2)</f>
        <v>15889.72</v>
      </c>
      <c r="E8" s="238">
        <f t="shared" si="3"/>
        <v>1112.28</v>
      </c>
      <c r="F8" s="20">
        <f t="shared" si="4"/>
        <v>0.12</v>
      </c>
      <c r="G8" s="19">
        <f t="shared" ref="G8:G14" si="24">+ROUND($AH8/12*G$2,2)</f>
        <v>23834.58</v>
      </c>
      <c r="H8" s="238">
        <f t="shared" si="5"/>
        <v>1668.42</v>
      </c>
      <c r="I8" s="20">
        <f t="shared" si="6"/>
        <v>0.12</v>
      </c>
      <c r="J8" s="19">
        <f t="shared" ref="J8:J14" si="25">+ROUND($AH8/12*J$2,2)</f>
        <v>31779.439999999999</v>
      </c>
      <c r="K8" s="238">
        <f t="shared" si="7"/>
        <v>2224.56</v>
      </c>
      <c r="L8" s="20">
        <f t="shared" si="8"/>
        <v>0.12</v>
      </c>
      <c r="M8" s="19">
        <f t="shared" ref="M8:M14" si="26">+ROUND($AH8/12*M$2,2)</f>
        <v>39724.300000000003</v>
      </c>
      <c r="N8" s="238">
        <f t="shared" si="9"/>
        <v>2780.7</v>
      </c>
      <c r="O8" s="20">
        <f t="shared" si="10"/>
        <v>0.12</v>
      </c>
      <c r="P8" s="19">
        <f t="shared" ref="P8:P14" si="27">+ROUND($AH8/12*P$2,2)</f>
        <v>47669.16</v>
      </c>
      <c r="Q8" s="238">
        <f t="shared" si="11"/>
        <v>3336.84</v>
      </c>
      <c r="R8" s="20">
        <f t="shared" si="12"/>
        <v>0.12</v>
      </c>
      <c r="S8" s="19">
        <f t="shared" ref="S8:S14" si="28">+ROUND($AH8/12*S$2,2)</f>
        <v>55614.02</v>
      </c>
      <c r="T8" s="238">
        <f t="shared" si="13"/>
        <v>3892.98</v>
      </c>
      <c r="U8" s="20">
        <f t="shared" si="14"/>
        <v>0.12</v>
      </c>
      <c r="V8" s="19">
        <f t="shared" ref="V8:V14" si="29">+ROUND($AH8/12*V$2,2)</f>
        <v>63558.879999999997</v>
      </c>
      <c r="W8" s="238">
        <f t="shared" si="15"/>
        <v>4449.12</v>
      </c>
      <c r="X8" s="20">
        <f t="shared" si="16"/>
        <v>0.12</v>
      </c>
      <c r="Y8" s="19">
        <f t="shared" ref="Y8:Y14" si="30">+ROUND($AH8/12*Y$2,2)</f>
        <v>71503.740000000005</v>
      </c>
      <c r="Z8" s="238">
        <f t="shared" si="17"/>
        <v>5005.26</v>
      </c>
      <c r="AA8" s="20">
        <f t="shared" si="18"/>
        <v>0.12</v>
      </c>
      <c r="AB8" s="19">
        <f t="shared" ref="AB8:AB14" si="31">+ROUND($AH8/12*AB$2,2)</f>
        <v>79448.600000000006</v>
      </c>
      <c r="AC8" s="238">
        <f t="shared" si="19"/>
        <v>5561.4</v>
      </c>
      <c r="AD8" s="20">
        <f t="shared" si="20"/>
        <v>0.12</v>
      </c>
      <c r="AE8" s="19">
        <f t="shared" ref="AE8:AE14" si="32">+ROUND($AH8/12*AE$2,2)</f>
        <v>87393.46</v>
      </c>
      <c r="AF8" s="238">
        <f t="shared" si="21"/>
        <v>6117.55</v>
      </c>
      <c r="AG8" s="20">
        <f t="shared" si="22"/>
        <v>0.12</v>
      </c>
      <c r="AH8" s="19">
        <v>95338.32</v>
      </c>
      <c r="AI8" s="238">
        <f t="shared" ref="AI8:AI14" si="33">+AI7+ROUND((AH8-AH7)*AJ7,2)</f>
        <v>6673.68</v>
      </c>
      <c r="AJ8" s="20">
        <v>0.12</v>
      </c>
      <c r="AK8" s="1"/>
      <c r="AL8" s="1"/>
      <c r="AM8" s="1"/>
      <c r="AN8" s="1"/>
      <c r="AO8" s="1"/>
    </row>
    <row r="9" spans="1:41" x14ac:dyDescent="0.2">
      <c r="A9" s="19">
        <f t="shared" si="0"/>
        <v>11917.29</v>
      </c>
      <c r="B9" s="238">
        <f t="shared" si="1"/>
        <v>1032.83</v>
      </c>
      <c r="C9" s="20">
        <f t="shared" si="2"/>
        <v>0.15</v>
      </c>
      <c r="D9" s="19">
        <f t="shared" si="23"/>
        <v>23834.58</v>
      </c>
      <c r="E9" s="238">
        <f t="shared" si="3"/>
        <v>2065.66</v>
      </c>
      <c r="F9" s="20">
        <f t="shared" si="4"/>
        <v>0.15</v>
      </c>
      <c r="G9" s="19">
        <f t="shared" si="24"/>
        <v>35751.870000000003</v>
      </c>
      <c r="H9" s="238">
        <f t="shared" si="5"/>
        <v>3098.49</v>
      </c>
      <c r="I9" s="20">
        <f t="shared" si="6"/>
        <v>0.15</v>
      </c>
      <c r="J9" s="19">
        <f t="shared" si="25"/>
        <v>47669.16</v>
      </c>
      <c r="K9" s="238">
        <f t="shared" si="7"/>
        <v>4131.33</v>
      </c>
      <c r="L9" s="20">
        <f t="shared" si="8"/>
        <v>0.15</v>
      </c>
      <c r="M9" s="19">
        <f t="shared" si="26"/>
        <v>59586.45</v>
      </c>
      <c r="N9" s="238">
        <f t="shared" si="9"/>
        <v>5164.16</v>
      </c>
      <c r="O9" s="20">
        <f t="shared" si="10"/>
        <v>0.15</v>
      </c>
      <c r="P9" s="19">
        <f t="shared" si="27"/>
        <v>71503.740000000005</v>
      </c>
      <c r="Q9" s="238">
        <f t="shared" si="11"/>
        <v>6196.99</v>
      </c>
      <c r="R9" s="20">
        <f t="shared" si="12"/>
        <v>0.15</v>
      </c>
      <c r="S9" s="19">
        <f t="shared" si="28"/>
        <v>83421.03</v>
      </c>
      <c r="T9" s="238">
        <f t="shared" si="13"/>
        <v>7229.82</v>
      </c>
      <c r="U9" s="20">
        <f t="shared" si="14"/>
        <v>0.15</v>
      </c>
      <c r="V9" s="19">
        <f t="shared" si="29"/>
        <v>95338.32</v>
      </c>
      <c r="W9" s="238">
        <f t="shared" si="15"/>
        <v>8262.65</v>
      </c>
      <c r="X9" s="20">
        <f t="shared" si="16"/>
        <v>0.15</v>
      </c>
      <c r="Y9" s="19">
        <f t="shared" si="30"/>
        <v>107255.61</v>
      </c>
      <c r="Z9" s="238">
        <f t="shared" si="17"/>
        <v>9295.48</v>
      </c>
      <c r="AA9" s="20">
        <f t="shared" si="18"/>
        <v>0.15</v>
      </c>
      <c r="AB9" s="19">
        <f t="shared" si="31"/>
        <v>119172.9</v>
      </c>
      <c r="AC9" s="238">
        <f t="shared" si="19"/>
        <v>10328.32</v>
      </c>
      <c r="AD9" s="20">
        <f t="shared" si="20"/>
        <v>0.15</v>
      </c>
      <c r="AE9" s="19">
        <f t="shared" si="32"/>
        <v>131090.19</v>
      </c>
      <c r="AF9" s="238">
        <f t="shared" si="21"/>
        <v>11361.16</v>
      </c>
      <c r="AG9" s="20">
        <f t="shared" si="22"/>
        <v>0.15</v>
      </c>
      <c r="AH9" s="19">
        <v>143007.48000000001</v>
      </c>
      <c r="AI9" s="238">
        <f t="shared" si="33"/>
        <v>12393.98</v>
      </c>
      <c r="AJ9" s="20">
        <v>0.15</v>
      </c>
      <c r="AK9" s="1"/>
      <c r="AL9" s="1"/>
      <c r="AM9" s="1"/>
      <c r="AN9" s="1"/>
      <c r="AO9" s="1"/>
    </row>
    <row r="10" spans="1:41" x14ac:dyDescent="0.2">
      <c r="A10" s="19">
        <f t="shared" si="0"/>
        <v>15889.72</v>
      </c>
      <c r="B10" s="238">
        <f t="shared" si="1"/>
        <v>1628.69</v>
      </c>
      <c r="C10" s="20">
        <f t="shared" si="2"/>
        <v>0.19</v>
      </c>
      <c r="D10" s="19">
        <f t="shared" si="23"/>
        <v>31779.439999999999</v>
      </c>
      <c r="E10" s="238">
        <f t="shared" si="3"/>
        <v>3257.39</v>
      </c>
      <c r="F10" s="20">
        <f t="shared" si="4"/>
        <v>0.19</v>
      </c>
      <c r="G10" s="19">
        <f t="shared" si="24"/>
        <v>47669.16</v>
      </c>
      <c r="H10" s="238">
        <f t="shared" si="5"/>
        <v>4886.08</v>
      </c>
      <c r="I10" s="20">
        <f t="shared" si="6"/>
        <v>0.19</v>
      </c>
      <c r="J10" s="19">
        <f t="shared" si="25"/>
        <v>63558.879999999997</v>
      </c>
      <c r="K10" s="238">
        <f t="shared" si="7"/>
        <v>6514.79</v>
      </c>
      <c r="L10" s="20">
        <f t="shared" si="8"/>
        <v>0.19</v>
      </c>
      <c r="M10" s="19">
        <f t="shared" si="26"/>
        <v>79448.600000000006</v>
      </c>
      <c r="N10" s="238">
        <f t="shared" si="9"/>
        <v>8143.48</v>
      </c>
      <c r="O10" s="20">
        <f t="shared" si="10"/>
        <v>0.19</v>
      </c>
      <c r="P10" s="19">
        <f t="shared" si="27"/>
        <v>95338.33</v>
      </c>
      <c r="Q10" s="238">
        <f t="shared" si="11"/>
        <v>9772.18</v>
      </c>
      <c r="R10" s="20">
        <f t="shared" si="12"/>
        <v>0.19</v>
      </c>
      <c r="S10" s="19">
        <f t="shared" si="28"/>
        <v>111228.05</v>
      </c>
      <c r="T10" s="238">
        <f t="shared" si="13"/>
        <v>11400.869999999999</v>
      </c>
      <c r="U10" s="20">
        <f t="shared" si="14"/>
        <v>0.19</v>
      </c>
      <c r="V10" s="19">
        <f t="shared" si="29"/>
        <v>127117.77</v>
      </c>
      <c r="W10" s="238">
        <f t="shared" si="15"/>
        <v>13029.57</v>
      </c>
      <c r="X10" s="20">
        <f t="shared" si="16"/>
        <v>0.19</v>
      </c>
      <c r="Y10" s="19">
        <f t="shared" si="30"/>
        <v>143007.49</v>
      </c>
      <c r="Z10" s="238">
        <f t="shared" si="17"/>
        <v>14658.259999999998</v>
      </c>
      <c r="AA10" s="20">
        <f t="shared" si="18"/>
        <v>0.19</v>
      </c>
      <c r="AB10" s="19">
        <f t="shared" si="31"/>
        <v>158897.21</v>
      </c>
      <c r="AC10" s="238">
        <f t="shared" si="19"/>
        <v>16286.97</v>
      </c>
      <c r="AD10" s="20">
        <f t="shared" si="20"/>
        <v>0.19</v>
      </c>
      <c r="AE10" s="19">
        <f t="shared" si="32"/>
        <v>174786.93</v>
      </c>
      <c r="AF10" s="238">
        <f t="shared" si="21"/>
        <v>17915.669999999998</v>
      </c>
      <c r="AG10" s="20">
        <f t="shared" si="22"/>
        <v>0.19</v>
      </c>
      <c r="AH10" s="19">
        <v>190676.65</v>
      </c>
      <c r="AI10" s="238">
        <f t="shared" si="33"/>
        <v>19544.36</v>
      </c>
      <c r="AJ10" s="20">
        <v>0.19</v>
      </c>
      <c r="AK10" s="1"/>
      <c r="AL10" s="1"/>
      <c r="AM10" s="1"/>
      <c r="AN10" s="1"/>
      <c r="AO10" s="1"/>
    </row>
    <row r="11" spans="1:41" x14ac:dyDescent="0.2">
      <c r="A11" s="19">
        <f t="shared" si="0"/>
        <v>23834.58</v>
      </c>
      <c r="B11" s="238">
        <f t="shared" si="1"/>
        <v>3138.21</v>
      </c>
      <c r="C11" s="20">
        <f t="shared" si="2"/>
        <v>0.23</v>
      </c>
      <c r="D11" s="19">
        <f t="shared" si="23"/>
        <v>47669.16</v>
      </c>
      <c r="E11" s="238">
        <f t="shared" si="3"/>
        <v>6276.4400000000005</v>
      </c>
      <c r="F11" s="20">
        <f t="shared" si="4"/>
        <v>0.23</v>
      </c>
      <c r="G11" s="19">
        <f t="shared" si="24"/>
        <v>71503.740000000005</v>
      </c>
      <c r="H11" s="238">
        <f t="shared" si="5"/>
        <v>9414.65</v>
      </c>
      <c r="I11" s="20">
        <f t="shared" si="6"/>
        <v>0.23</v>
      </c>
      <c r="J11" s="19">
        <f t="shared" si="25"/>
        <v>95338.32</v>
      </c>
      <c r="K11" s="238">
        <f t="shared" si="7"/>
        <v>12552.880000000001</v>
      </c>
      <c r="L11" s="20">
        <f t="shared" si="8"/>
        <v>0.23</v>
      </c>
      <c r="M11" s="19">
        <f t="shared" si="26"/>
        <v>119172.9</v>
      </c>
      <c r="N11" s="238">
        <f t="shared" si="9"/>
        <v>15691.099999999999</v>
      </c>
      <c r="O11" s="20">
        <f t="shared" si="10"/>
        <v>0.23</v>
      </c>
      <c r="P11" s="19">
        <f t="shared" si="27"/>
        <v>143007.48000000001</v>
      </c>
      <c r="Q11" s="238">
        <f t="shared" si="11"/>
        <v>18829.32</v>
      </c>
      <c r="R11" s="20">
        <f t="shared" si="12"/>
        <v>0.23</v>
      </c>
      <c r="S11" s="19">
        <f t="shared" si="28"/>
        <v>166842.06</v>
      </c>
      <c r="T11" s="238">
        <f t="shared" si="13"/>
        <v>21967.53</v>
      </c>
      <c r="U11" s="20">
        <f t="shared" si="14"/>
        <v>0.23</v>
      </c>
      <c r="V11" s="19">
        <f t="shared" si="29"/>
        <v>190676.64</v>
      </c>
      <c r="W11" s="238">
        <f t="shared" si="15"/>
        <v>25105.760000000002</v>
      </c>
      <c r="X11" s="20">
        <f t="shared" si="16"/>
        <v>0.23</v>
      </c>
      <c r="Y11" s="19">
        <f t="shared" si="30"/>
        <v>214511.22</v>
      </c>
      <c r="Z11" s="238">
        <f t="shared" si="17"/>
        <v>28243.969999999998</v>
      </c>
      <c r="AA11" s="20">
        <f t="shared" si="18"/>
        <v>0.23</v>
      </c>
      <c r="AB11" s="19">
        <f t="shared" si="31"/>
        <v>238345.8</v>
      </c>
      <c r="AC11" s="238">
        <f t="shared" si="19"/>
        <v>31382.199999999997</v>
      </c>
      <c r="AD11" s="20">
        <f t="shared" si="20"/>
        <v>0.23</v>
      </c>
      <c r="AE11" s="19">
        <f t="shared" si="32"/>
        <v>262180.38</v>
      </c>
      <c r="AF11" s="238">
        <f t="shared" si="21"/>
        <v>34520.429999999993</v>
      </c>
      <c r="AG11" s="20">
        <f t="shared" si="22"/>
        <v>0.23</v>
      </c>
      <c r="AH11" s="19">
        <v>286014.96000000002</v>
      </c>
      <c r="AI11" s="238">
        <f t="shared" si="33"/>
        <v>37658.639999999999</v>
      </c>
      <c r="AJ11" s="20">
        <v>0.23</v>
      </c>
      <c r="AK11" s="1"/>
      <c r="AL11" s="1"/>
      <c r="AM11" s="1"/>
      <c r="AN11" s="1"/>
      <c r="AO11" s="1"/>
    </row>
    <row r="12" spans="1:41" x14ac:dyDescent="0.2">
      <c r="A12" s="19">
        <f t="shared" si="0"/>
        <v>31779.439999999999</v>
      </c>
      <c r="B12" s="238">
        <f t="shared" si="1"/>
        <v>4965.53</v>
      </c>
      <c r="C12" s="20">
        <f t="shared" si="2"/>
        <v>0.27</v>
      </c>
      <c r="D12" s="19">
        <f t="shared" si="23"/>
        <v>63558.879999999997</v>
      </c>
      <c r="E12" s="238">
        <f t="shared" si="3"/>
        <v>9931.08</v>
      </c>
      <c r="F12" s="20">
        <f t="shared" si="4"/>
        <v>0.27</v>
      </c>
      <c r="G12" s="19">
        <f t="shared" si="24"/>
        <v>95338.32</v>
      </c>
      <c r="H12" s="238">
        <f t="shared" si="5"/>
        <v>14896.599999999999</v>
      </c>
      <c r="I12" s="20">
        <f t="shared" si="6"/>
        <v>0.27</v>
      </c>
      <c r="J12" s="19">
        <f t="shared" si="25"/>
        <v>127117.75999999999</v>
      </c>
      <c r="K12" s="238">
        <f t="shared" si="7"/>
        <v>19862.150000000001</v>
      </c>
      <c r="L12" s="20">
        <f t="shared" si="8"/>
        <v>0.27</v>
      </c>
      <c r="M12" s="19">
        <f t="shared" si="26"/>
        <v>158897.20000000001</v>
      </c>
      <c r="N12" s="238">
        <f t="shared" si="9"/>
        <v>24827.69</v>
      </c>
      <c r="O12" s="20">
        <f t="shared" si="10"/>
        <v>0.27</v>
      </c>
      <c r="P12" s="19">
        <f t="shared" si="27"/>
        <v>190676.64</v>
      </c>
      <c r="Q12" s="238">
        <f t="shared" si="11"/>
        <v>29793.23</v>
      </c>
      <c r="R12" s="20">
        <f t="shared" si="12"/>
        <v>0.27</v>
      </c>
      <c r="S12" s="19">
        <f t="shared" si="28"/>
        <v>222456.08</v>
      </c>
      <c r="T12" s="238">
        <f t="shared" si="13"/>
        <v>34758.75</v>
      </c>
      <c r="U12" s="20">
        <f t="shared" si="14"/>
        <v>0.27</v>
      </c>
      <c r="V12" s="19">
        <f t="shared" si="29"/>
        <v>254235.51999999999</v>
      </c>
      <c r="W12" s="238">
        <f t="shared" si="15"/>
        <v>39724.300000000003</v>
      </c>
      <c r="X12" s="20">
        <f t="shared" si="16"/>
        <v>0.27</v>
      </c>
      <c r="Y12" s="19">
        <f t="shared" si="30"/>
        <v>286014.96000000002</v>
      </c>
      <c r="Z12" s="238">
        <f t="shared" si="17"/>
        <v>44689.83</v>
      </c>
      <c r="AA12" s="20">
        <f t="shared" si="18"/>
        <v>0.27</v>
      </c>
      <c r="AB12" s="19">
        <f t="shared" si="31"/>
        <v>317794.40000000002</v>
      </c>
      <c r="AC12" s="238">
        <f t="shared" si="19"/>
        <v>49655.38</v>
      </c>
      <c r="AD12" s="20">
        <f t="shared" si="20"/>
        <v>0.27</v>
      </c>
      <c r="AE12" s="19">
        <f t="shared" si="32"/>
        <v>349573.84</v>
      </c>
      <c r="AF12" s="238">
        <f t="shared" si="21"/>
        <v>54620.929999999993</v>
      </c>
      <c r="AG12" s="20">
        <f t="shared" si="22"/>
        <v>0.27</v>
      </c>
      <c r="AH12" s="19">
        <v>381353.28</v>
      </c>
      <c r="AI12" s="238">
        <f t="shared" si="33"/>
        <v>59586.45</v>
      </c>
      <c r="AJ12" s="20">
        <v>0.27</v>
      </c>
      <c r="AK12" s="1"/>
      <c r="AL12" s="1"/>
      <c r="AM12" s="1"/>
      <c r="AN12" s="1"/>
      <c r="AO12" s="1"/>
    </row>
    <row r="13" spans="1:41" x14ac:dyDescent="0.2">
      <c r="A13" s="19">
        <f t="shared" si="0"/>
        <v>47669.16</v>
      </c>
      <c r="B13" s="238">
        <f t="shared" si="1"/>
        <v>9255.75</v>
      </c>
      <c r="C13" s="20">
        <f t="shared" si="2"/>
        <v>0.31</v>
      </c>
      <c r="D13" s="19">
        <f t="shared" si="23"/>
        <v>95338.32</v>
      </c>
      <c r="E13" s="238">
        <f t="shared" si="3"/>
        <v>18511.53</v>
      </c>
      <c r="F13" s="20">
        <f t="shared" si="4"/>
        <v>0.31</v>
      </c>
      <c r="G13" s="19">
        <f t="shared" si="24"/>
        <v>143007.48000000001</v>
      </c>
      <c r="H13" s="238">
        <f t="shared" si="5"/>
        <v>27767.269999999997</v>
      </c>
      <c r="I13" s="20">
        <f t="shared" si="6"/>
        <v>0.31</v>
      </c>
      <c r="J13" s="19">
        <f t="shared" si="25"/>
        <v>190676.64</v>
      </c>
      <c r="K13" s="238">
        <f t="shared" si="7"/>
        <v>37023.050000000003</v>
      </c>
      <c r="L13" s="20">
        <f t="shared" si="8"/>
        <v>0.31</v>
      </c>
      <c r="M13" s="19">
        <f t="shared" si="26"/>
        <v>238345.8</v>
      </c>
      <c r="N13" s="238">
        <f t="shared" si="9"/>
        <v>46278.81</v>
      </c>
      <c r="O13" s="20">
        <f t="shared" si="10"/>
        <v>0.31</v>
      </c>
      <c r="P13" s="19">
        <f t="shared" si="27"/>
        <v>286014.96000000002</v>
      </c>
      <c r="Q13" s="238">
        <f t="shared" si="11"/>
        <v>55534.58</v>
      </c>
      <c r="R13" s="20">
        <f t="shared" si="12"/>
        <v>0.31</v>
      </c>
      <c r="S13" s="19">
        <f t="shared" si="28"/>
        <v>333684.12</v>
      </c>
      <c r="T13" s="238">
        <f t="shared" si="13"/>
        <v>64790.32</v>
      </c>
      <c r="U13" s="20">
        <f t="shared" si="14"/>
        <v>0.31</v>
      </c>
      <c r="V13" s="19">
        <f t="shared" si="29"/>
        <v>381353.28</v>
      </c>
      <c r="W13" s="238">
        <f t="shared" si="15"/>
        <v>74046.100000000006</v>
      </c>
      <c r="X13" s="20">
        <f t="shared" si="16"/>
        <v>0.31</v>
      </c>
      <c r="Y13" s="19">
        <f t="shared" si="30"/>
        <v>429022.44</v>
      </c>
      <c r="Z13" s="238">
        <f t="shared" si="17"/>
        <v>83301.850000000006</v>
      </c>
      <c r="AA13" s="20">
        <f t="shared" si="18"/>
        <v>0.31</v>
      </c>
      <c r="AB13" s="19">
        <f t="shared" si="31"/>
        <v>476691.6</v>
      </c>
      <c r="AC13" s="238">
        <f t="shared" si="19"/>
        <v>92557.62</v>
      </c>
      <c r="AD13" s="20">
        <f t="shared" si="20"/>
        <v>0.31</v>
      </c>
      <c r="AE13" s="19">
        <f t="shared" si="32"/>
        <v>524360.76</v>
      </c>
      <c r="AF13" s="238">
        <f t="shared" si="21"/>
        <v>101813.4</v>
      </c>
      <c r="AG13" s="20">
        <f t="shared" si="22"/>
        <v>0.31</v>
      </c>
      <c r="AH13" s="19">
        <v>572029.92000000004</v>
      </c>
      <c r="AI13" s="238">
        <f t="shared" si="33"/>
        <v>111069.14</v>
      </c>
      <c r="AJ13" s="20">
        <v>0.31</v>
      </c>
      <c r="AK13" s="1"/>
      <c r="AL13" s="1"/>
      <c r="AM13" s="1"/>
      <c r="AN13" s="1"/>
      <c r="AO13" s="1"/>
    </row>
    <row r="14" spans="1:41" x14ac:dyDescent="0.2">
      <c r="A14" s="21">
        <f t="shared" si="0"/>
        <v>63558.879999999997</v>
      </c>
      <c r="B14" s="239">
        <f t="shared" si="1"/>
        <v>14181.560000000001</v>
      </c>
      <c r="C14" s="22">
        <f t="shared" si="2"/>
        <v>0.35</v>
      </c>
      <c r="D14" s="21">
        <f t="shared" si="23"/>
        <v>127117.75999999999</v>
      </c>
      <c r="E14" s="239">
        <f t="shared" si="3"/>
        <v>28363.159999999996</v>
      </c>
      <c r="F14" s="22">
        <f t="shared" si="4"/>
        <v>0.35</v>
      </c>
      <c r="G14" s="21">
        <f t="shared" si="24"/>
        <v>190676.64</v>
      </c>
      <c r="H14" s="239">
        <f t="shared" si="5"/>
        <v>42544.71</v>
      </c>
      <c r="I14" s="22">
        <f t="shared" si="6"/>
        <v>0.35</v>
      </c>
      <c r="J14" s="21">
        <f t="shared" si="25"/>
        <v>254235.51999999999</v>
      </c>
      <c r="K14" s="239">
        <f t="shared" si="7"/>
        <v>56726.3</v>
      </c>
      <c r="L14" s="22">
        <f t="shared" si="8"/>
        <v>0.35</v>
      </c>
      <c r="M14" s="21">
        <f t="shared" si="26"/>
        <v>317794.40000000002</v>
      </c>
      <c r="N14" s="239">
        <f t="shared" si="9"/>
        <v>70907.88</v>
      </c>
      <c r="O14" s="22">
        <f t="shared" si="10"/>
        <v>0.35</v>
      </c>
      <c r="P14" s="21">
        <f t="shared" si="27"/>
        <v>381353.29</v>
      </c>
      <c r="Q14" s="239">
        <f t="shared" si="11"/>
        <v>85089.46</v>
      </c>
      <c r="R14" s="22">
        <f t="shared" si="12"/>
        <v>0.35</v>
      </c>
      <c r="S14" s="21">
        <f t="shared" si="28"/>
        <v>444912.17</v>
      </c>
      <c r="T14" s="239">
        <f t="shared" si="13"/>
        <v>99271.01999999999</v>
      </c>
      <c r="U14" s="22">
        <f t="shared" si="14"/>
        <v>0.35</v>
      </c>
      <c r="V14" s="21">
        <f t="shared" si="29"/>
        <v>508471.05</v>
      </c>
      <c r="W14" s="239">
        <f t="shared" si="15"/>
        <v>113452.61000000002</v>
      </c>
      <c r="X14" s="22">
        <f t="shared" si="16"/>
        <v>0.35</v>
      </c>
      <c r="Y14" s="21">
        <f t="shared" si="30"/>
        <v>572029.93000000005</v>
      </c>
      <c r="Z14" s="239">
        <f t="shared" si="17"/>
        <v>127634.17000000001</v>
      </c>
      <c r="AA14" s="22">
        <f t="shared" si="18"/>
        <v>0.35</v>
      </c>
      <c r="AB14" s="21">
        <f t="shared" si="31"/>
        <v>635588.81000000006</v>
      </c>
      <c r="AC14" s="239">
        <f t="shared" si="19"/>
        <v>141815.76</v>
      </c>
      <c r="AD14" s="22">
        <f t="shared" si="20"/>
        <v>0.35</v>
      </c>
      <c r="AE14" s="21">
        <f t="shared" si="32"/>
        <v>699147.69</v>
      </c>
      <c r="AF14" s="239">
        <f t="shared" si="21"/>
        <v>155997.34999999998</v>
      </c>
      <c r="AG14" s="22">
        <f t="shared" si="22"/>
        <v>0.35</v>
      </c>
      <c r="AH14" s="21">
        <v>762706.57</v>
      </c>
      <c r="AI14" s="239">
        <f t="shared" si="33"/>
        <v>170178.9</v>
      </c>
      <c r="AJ14" s="22">
        <v>0.35</v>
      </c>
      <c r="AK14" s="1"/>
      <c r="AL14" s="1"/>
      <c r="AM14" s="1"/>
      <c r="AN14" s="1"/>
      <c r="AO14" s="1"/>
    </row>
    <row r="15" spans="1:41" x14ac:dyDescent="0.2">
      <c r="A15" s="44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3"/>
      <c r="Z15" s="1"/>
      <c r="AA15" s="1"/>
      <c r="AB15" s="1"/>
      <c r="AC15" s="1"/>
      <c r="AD15" s="1"/>
      <c r="AH15" s="27"/>
    </row>
    <row r="16" spans="1:4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3"/>
      <c r="Z16" s="1"/>
      <c r="AA16" s="1"/>
      <c r="AB16" s="1"/>
      <c r="AC16" s="1"/>
      <c r="AD16" s="1"/>
      <c r="AH16" s="33"/>
    </row>
    <row r="17" spans="1:34" x14ac:dyDescent="0.2">
      <c r="A17" s="12"/>
      <c r="B17" s="40" t="s">
        <v>102</v>
      </c>
      <c r="C17" s="39" t="s">
        <v>101</v>
      </c>
      <c r="D17" s="39" t="s">
        <v>103</v>
      </c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8"/>
      <c r="R17" s="38"/>
      <c r="S17" s="38"/>
      <c r="T17" s="12"/>
      <c r="U17" s="12"/>
      <c r="V17" s="12"/>
      <c r="W17" s="12"/>
      <c r="X17" s="12"/>
      <c r="Y17" s="13"/>
      <c r="Z17" s="1"/>
      <c r="AA17" s="1"/>
      <c r="AB17" s="1"/>
      <c r="AC17" s="1"/>
      <c r="AD17" s="1"/>
      <c r="AH17" s="33"/>
    </row>
    <row r="18" spans="1:34" ht="25.5" x14ac:dyDescent="0.2">
      <c r="A18" s="12"/>
      <c r="B18" s="40"/>
      <c r="C18" s="39">
        <v>1.22</v>
      </c>
      <c r="D18" s="237">
        <f>14067.93*12</f>
        <v>168815.16</v>
      </c>
      <c r="E18" s="39" t="s">
        <v>112</v>
      </c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8"/>
      <c r="R18" s="38"/>
      <c r="S18" s="38"/>
      <c r="T18" s="12"/>
      <c r="U18" s="12"/>
      <c r="V18" s="12"/>
      <c r="W18" s="12"/>
      <c r="X18" s="12"/>
      <c r="Y18" s="13"/>
      <c r="Z18" s="1"/>
      <c r="AA18" s="1"/>
      <c r="AB18" s="1"/>
      <c r="AC18" s="1"/>
      <c r="AD18" s="1"/>
      <c r="AH18" s="33"/>
    </row>
    <row r="19" spans="1:34" ht="13.5" thickBot="1" x14ac:dyDescent="0.25">
      <c r="A19" s="37">
        <v>1</v>
      </c>
      <c r="B19" s="42">
        <v>0</v>
      </c>
      <c r="C19" s="42">
        <v>1</v>
      </c>
      <c r="D19" s="42">
        <v>2</v>
      </c>
      <c r="E19" s="42">
        <v>3</v>
      </c>
      <c r="F19" s="42">
        <v>4</v>
      </c>
      <c r="G19" s="42">
        <v>5</v>
      </c>
      <c r="H19" s="42">
        <v>6</v>
      </c>
      <c r="I19" s="42">
        <v>7</v>
      </c>
      <c r="J19" s="42">
        <v>8</v>
      </c>
      <c r="K19" s="42">
        <v>9</v>
      </c>
      <c r="L19" s="42">
        <v>10</v>
      </c>
      <c r="M19" s="42">
        <v>11</v>
      </c>
      <c r="N19" s="42">
        <v>12</v>
      </c>
      <c r="O19" s="42">
        <v>13</v>
      </c>
      <c r="P19" s="42">
        <v>14</v>
      </c>
      <c r="Q19" s="12"/>
      <c r="R19" s="12"/>
      <c r="S19" s="12"/>
      <c r="T19" s="12"/>
      <c r="U19" s="12"/>
      <c r="V19" s="12"/>
      <c r="W19" s="12"/>
      <c r="X19" s="12"/>
      <c r="Y19" s="13"/>
      <c r="Z19" s="1"/>
      <c r="AA19" s="1"/>
      <c r="AB19" s="1"/>
      <c r="AC19" s="1"/>
      <c r="AD19" s="1"/>
      <c r="AH19" s="33"/>
    </row>
    <row r="20" spans="1:34" ht="13.5" thickBot="1" x14ac:dyDescent="0.25">
      <c r="A20" s="12"/>
      <c r="B20" s="301" t="s">
        <v>92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3"/>
      <c r="Q20" s="12"/>
      <c r="R20" s="12"/>
      <c r="S20" s="12"/>
      <c r="T20" s="12"/>
      <c r="U20" s="12"/>
      <c r="V20" s="12"/>
      <c r="W20" s="12"/>
      <c r="X20" s="14"/>
      <c r="Y20" s="14" t="s">
        <v>31</v>
      </c>
      <c r="Z20" s="14" t="s">
        <v>33</v>
      </c>
      <c r="AA20" s="14" t="s">
        <v>35</v>
      </c>
      <c r="AB20" s="1" t="s">
        <v>271</v>
      </c>
      <c r="AC20" s="1"/>
      <c r="AD20" s="1"/>
      <c r="AH20" s="33"/>
    </row>
    <row r="21" spans="1:34" x14ac:dyDescent="0.2">
      <c r="A21" s="14" t="s">
        <v>30</v>
      </c>
      <c r="B21" s="34">
        <v>1</v>
      </c>
      <c r="C21" s="34">
        <v>2</v>
      </c>
      <c r="D21" s="34">
        <v>3</v>
      </c>
      <c r="E21" s="34">
        <v>4</v>
      </c>
      <c r="F21" s="34">
        <v>5</v>
      </c>
      <c r="G21" s="34">
        <v>6</v>
      </c>
      <c r="H21" s="34">
        <v>7</v>
      </c>
      <c r="I21" s="34">
        <v>8</v>
      </c>
      <c r="J21" s="34">
        <v>9</v>
      </c>
      <c r="K21" s="34">
        <v>10</v>
      </c>
      <c r="L21" s="34">
        <v>11</v>
      </c>
      <c r="M21" s="34">
        <v>12</v>
      </c>
      <c r="N21" s="34">
        <v>13</v>
      </c>
      <c r="O21" s="34">
        <v>14</v>
      </c>
      <c r="P21" s="34">
        <v>15</v>
      </c>
      <c r="Q21" s="12"/>
      <c r="R21" s="12"/>
      <c r="S21" s="12"/>
      <c r="T21" s="12"/>
      <c r="U21" s="12"/>
      <c r="V21" s="12"/>
      <c r="W21" s="12"/>
      <c r="X21" s="14" t="s">
        <v>30</v>
      </c>
      <c r="Y21" s="14" t="s">
        <v>32</v>
      </c>
      <c r="Z21" s="14" t="s">
        <v>34</v>
      </c>
      <c r="AA21" s="14" t="s">
        <v>36</v>
      </c>
      <c r="AB21" s="85"/>
      <c r="AC21" s="1"/>
      <c r="AD21" s="1"/>
      <c r="AH21" s="33"/>
    </row>
    <row r="22" spans="1:34" x14ac:dyDescent="0.2">
      <c r="A22" s="24">
        <v>0</v>
      </c>
      <c r="B22" s="23">
        <v>0</v>
      </c>
      <c r="C22" s="36">
        <v>0</v>
      </c>
      <c r="D22" s="36">
        <v>0</v>
      </c>
      <c r="E22" s="36"/>
      <c r="F22" s="36"/>
      <c r="G22" s="36"/>
      <c r="H22" s="36"/>
      <c r="I22" s="23"/>
      <c r="J22" s="36"/>
      <c r="K22" s="36"/>
      <c r="L22" s="36"/>
      <c r="M22" s="36"/>
      <c r="N22" s="36"/>
      <c r="O22" s="36"/>
      <c r="P22" s="36"/>
      <c r="Q22" s="12"/>
      <c r="R22" s="12"/>
      <c r="S22" s="12"/>
      <c r="T22" s="12"/>
      <c r="U22" s="12"/>
      <c r="V22" s="12"/>
      <c r="W22" s="12"/>
      <c r="X22" s="14">
        <v>0</v>
      </c>
      <c r="Y22" s="25"/>
      <c r="Z22" s="23">
        <v>0</v>
      </c>
      <c r="AA22" s="23">
        <v>0</v>
      </c>
      <c r="AB22" s="86"/>
      <c r="AC22" s="1"/>
      <c r="AD22" s="1"/>
      <c r="AH22" s="33"/>
    </row>
    <row r="23" spans="1:34" x14ac:dyDescent="0.2">
      <c r="A23" s="24">
        <v>1</v>
      </c>
      <c r="B23" s="23">
        <f t="shared" ref="B23:B33" si="34">+ROUND(B$35/12*$A23,2)</f>
        <v>10321.76</v>
      </c>
      <c r="C23" s="23">
        <f t="shared" ref="C23:D33" si="35">+ROUND(C$35/12*$A23,2)</f>
        <v>12592.55</v>
      </c>
      <c r="D23" s="23">
        <f t="shared" si="35"/>
        <v>84407.58</v>
      </c>
      <c r="E23" s="36"/>
      <c r="F23" s="36"/>
      <c r="G23" s="36"/>
      <c r="H23" s="36"/>
      <c r="I23" s="23"/>
      <c r="J23" s="36"/>
      <c r="K23" s="36"/>
      <c r="L23" s="36"/>
      <c r="M23" s="41"/>
      <c r="N23" s="41"/>
      <c r="O23" s="41"/>
      <c r="P23" s="36"/>
      <c r="Q23" s="12"/>
      <c r="R23" s="12"/>
      <c r="S23" s="12"/>
      <c r="T23" s="12"/>
      <c r="U23" s="12"/>
      <c r="V23" s="12"/>
      <c r="W23" s="12"/>
      <c r="X23" s="24">
        <v>1</v>
      </c>
      <c r="Y23" s="25"/>
      <c r="Z23" s="23">
        <v>83.01</v>
      </c>
      <c r="AA23" s="23">
        <v>1666.67</v>
      </c>
      <c r="AB23" s="86"/>
      <c r="AC23" s="1"/>
      <c r="AD23" s="1"/>
      <c r="AH23" s="33"/>
    </row>
    <row r="24" spans="1:34" x14ac:dyDescent="0.2">
      <c r="A24" s="24">
        <v>2</v>
      </c>
      <c r="B24" s="23">
        <f t="shared" si="34"/>
        <v>20643.53</v>
      </c>
      <c r="C24" s="23">
        <f t="shared" si="35"/>
        <v>25185.11</v>
      </c>
      <c r="D24" s="23">
        <f t="shared" si="35"/>
        <v>168815.16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12"/>
      <c r="R24" s="12"/>
      <c r="S24" s="12"/>
      <c r="T24" s="12"/>
      <c r="U24" s="12"/>
      <c r="V24" s="12"/>
      <c r="W24" s="12"/>
      <c r="X24" s="24">
        <v>2</v>
      </c>
      <c r="Y24" s="25"/>
      <c r="Z24" s="23">
        <v>166.02</v>
      </c>
      <c r="AA24" s="23">
        <v>3333.33</v>
      </c>
      <c r="AB24" s="86"/>
      <c r="AC24" s="1"/>
      <c r="AD24" s="1"/>
      <c r="AH24" s="33"/>
    </row>
    <row r="25" spans="1:34" x14ac:dyDescent="0.2">
      <c r="A25" s="24">
        <v>3</v>
      </c>
      <c r="B25" s="23">
        <f t="shared" si="34"/>
        <v>30965.29</v>
      </c>
      <c r="C25" s="23">
        <f t="shared" si="35"/>
        <v>37777.660000000003</v>
      </c>
      <c r="D25" s="23">
        <f t="shared" si="35"/>
        <v>253222.74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12"/>
      <c r="R25" s="12"/>
      <c r="S25" s="12"/>
      <c r="T25" s="12"/>
      <c r="U25" s="12"/>
      <c r="V25" s="12"/>
      <c r="W25" s="12"/>
      <c r="X25" s="24">
        <v>3</v>
      </c>
      <c r="Y25" s="25"/>
      <c r="Z25" s="23">
        <v>249.03000000000003</v>
      </c>
      <c r="AA25" s="23">
        <v>5000</v>
      </c>
      <c r="AB25" s="86"/>
      <c r="AC25" s="1"/>
      <c r="AD25" s="1"/>
      <c r="AH25" s="33"/>
    </row>
    <row r="26" spans="1:34" x14ac:dyDescent="0.2">
      <c r="A26" s="24">
        <v>4</v>
      </c>
      <c r="B26" s="23">
        <f t="shared" si="34"/>
        <v>41287.06</v>
      </c>
      <c r="C26" s="23">
        <f t="shared" si="35"/>
        <v>50370.21</v>
      </c>
      <c r="D26" s="23">
        <f t="shared" si="35"/>
        <v>337630.32</v>
      </c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12"/>
      <c r="R26" s="12"/>
      <c r="S26" s="12"/>
      <c r="T26" s="12"/>
      <c r="U26" s="12"/>
      <c r="V26" s="12"/>
      <c r="W26" s="12"/>
      <c r="X26" s="24">
        <v>4</v>
      </c>
      <c r="Y26" s="25"/>
      <c r="Z26" s="23">
        <v>332.04</v>
      </c>
      <c r="AA26" s="23">
        <v>6666.67</v>
      </c>
      <c r="AB26" s="86"/>
      <c r="AC26" s="1"/>
      <c r="AD26" s="1"/>
      <c r="AH26" s="33"/>
    </row>
    <row r="27" spans="1:34" x14ac:dyDescent="0.2">
      <c r="A27" s="24">
        <v>5</v>
      </c>
      <c r="B27" s="23">
        <f t="shared" si="34"/>
        <v>51608.82</v>
      </c>
      <c r="C27" s="23">
        <f t="shared" si="35"/>
        <v>62962.76</v>
      </c>
      <c r="D27" s="23">
        <f t="shared" si="35"/>
        <v>422037.9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12"/>
      <c r="R27" s="12"/>
      <c r="S27" s="12"/>
      <c r="T27" s="12"/>
      <c r="U27" s="12"/>
      <c r="V27" s="12"/>
      <c r="W27" s="12"/>
      <c r="X27" s="24">
        <v>5</v>
      </c>
      <c r="Y27" s="25"/>
      <c r="Z27" s="23">
        <v>415.05</v>
      </c>
      <c r="AA27" s="23">
        <v>8333.33</v>
      </c>
      <c r="AB27" s="86"/>
      <c r="AC27" s="1"/>
      <c r="AD27" s="1"/>
      <c r="AH27" s="33"/>
    </row>
    <row r="28" spans="1:34" x14ac:dyDescent="0.2">
      <c r="A28" s="24">
        <v>6</v>
      </c>
      <c r="B28" s="23">
        <f t="shared" si="34"/>
        <v>61930.59</v>
      </c>
      <c r="C28" s="23">
        <f t="shared" si="35"/>
        <v>75555.320000000007</v>
      </c>
      <c r="D28" s="23">
        <f t="shared" si="35"/>
        <v>506445.48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12"/>
      <c r="R28" s="12"/>
      <c r="S28" s="12"/>
      <c r="T28" s="12"/>
      <c r="U28" s="12"/>
      <c r="V28" s="12"/>
      <c r="W28" s="12"/>
      <c r="X28" s="24">
        <v>6</v>
      </c>
      <c r="Y28" s="25"/>
      <c r="Z28" s="23">
        <v>498.06</v>
      </c>
      <c r="AA28" s="23">
        <v>10000</v>
      </c>
      <c r="AB28" s="86"/>
      <c r="AC28" s="1"/>
      <c r="AD28" s="1"/>
      <c r="AH28" s="33"/>
    </row>
    <row r="29" spans="1:34" x14ac:dyDescent="0.2">
      <c r="A29" s="24">
        <v>7</v>
      </c>
      <c r="B29" s="23">
        <f t="shared" si="34"/>
        <v>72252.350000000006</v>
      </c>
      <c r="C29" s="23">
        <f t="shared" si="35"/>
        <v>88147.87</v>
      </c>
      <c r="D29" s="23">
        <f t="shared" si="35"/>
        <v>590853.06000000006</v>
      </c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12"/>
      <c r="R29" s="12"/>
      <c r="S29" s="12"/>
      <c r="T29" s="12"/>
      <c r="U29" s="12"/>
      <c r="V29" s="12"/>
      <c r="W29" s="12"/>
      <c r="X29" s="24">
        <v>7</v>
      </c>
      <c r="Y29" s="25"/>
      <c r="Z29" s="23">
        <v>581.07000000000005</v>
      </c>
      <c r="AA29" s="23">
        <v>11666.67</v>
      </c>
      <c r="AB29" s="86"/>
      <c r="AC29" s="1"/>
      <c r="AD29" s="1"/>
      <c r="AH29" s="33"/>
    </row>
    <row r="30" spans="1:34" x14ac:dyDescent="0.2">
      <c r="A30" s="24">
        <v>8</v>
      </c>
      <c r="B30" s="23">
        <f t="shared" si="34"/>
        <v>82574.11</v>
      </c>
      <c r="C30" s="23">
        <f t="shared" si="35"/>
        <v>100740.42</v>
      </c>
      <c r="D30" s="23">
        <f t="shared" si="35"/>
        <v>675260.64</v>
      </c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12"/>
      <c r="R30" s="12"/>
      <c r="S30" s="12"/>
      <c r="T30" s="12"/>
      <c r="U30" s="12"/>
      <c r="V30" s="12"/>
      <c r="W30" s="12"/>
      <c r="X30" s="24">
        <v>8</v>
      </c>
      <c r="Y30" s="25"/>
      <c r="Z30" s="23">
        <v>664.08</v>
      </c>
      <c r="AA30" s="23">
        <v>13333.33</v>
      </c>
      <c r="AB30" s="86"/>
      <c r="AC30" s="1"/>
      <c r="AD30" s="1"/>
      <c r="AH30" s="33"/>
    </row>
    <row r="31" spans="1:34" x14ac:dyDescent="0.2">
      <c r="A31" s="24">
        <v>9</v>
      </c>
      <c r="B31" s="23">
        <f t="shared" si="34"/>
        <v>92895.88</v>
      </c>
      <c r="C31" s="23">
        <f t="shared" si="35"/>
        <v>113332.97</v>
      </c>
      <c r="D31" s="23">
        <f t="shared" si="35"/>
        <v>759668.22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12"/>
      <c r="R31" s="12"/>
      <c r="S31" s="12"/>
      <c r="T31" s="12"/>
      <c r="U31" s="12"/>
      <c r="V31" s="12"/>
      <c r="W31" s="12"/>
      <c r="X31" s="24">
        <v>9</v>
      </c>
      <c r="Y31" s="25"/>
      <c r="Z31" s="23">
        <v>747.09</v>
      </c>
      <c r="AA31" s="23">
        <v>15000</v>
      </c>
      <c r="AB31" s="86"/>
      <c r="AC31" s="1"/>
      <c r="AD31" s="1"/>
      <c r="AH31" s="33"/>
    </row>
    <row r="32" spans="1:34" x14ac:dyDescent="0.2">
      <c r="A32" s="24">
        <v>10</v>
      </c>
      <c r="B32" s="23">
        <f t="shared" si="34"/>
        <v>103217.64</v>
      </c>
      <c r="C32" s="23">
        <f t="shared" si="35"/>
        <v>125925.53</v>
      </c>
      <c r="D32" s="23">
        <f t="shared" si="35"/>
        <v>844075.8</v>
      </c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12"/>
      <c r="R32" s="12"/>
      <c r="S32" s="12"/>
      <c r="T32" s="12"/>
      <c r="U32" s="12"/>
      <c r="V32" s="12"/>
      <c r="W32" s="12"/>
      <c r="X32" s="24">
        <v>10</v>
      </c>
      <c r="Y32" s="25"/>
      <c r="Z32" s="23">
        <v>830.1</v>
      </c>
      <c r="AA32" s="23">
        <v>16666.669999999998</v>
      </c>
      <c r="AB32" s="86"/>
      <c r="AC32" s="1"/>
      <c r="AD32" s="1"/>
      <c r="AH32" s="33"/>
    </row>
    <row r="33" spans="1:34" x14ac:dyDescent="0.2">
      <c r="A33" s="24">
        <v>11</v>
      </c>
      <c r="B33" s="23">
        <f t="shared" si="34"/>
        <v>113539.41</v>
      </c>
      <c r="C33" s="23">
        <f t="shared" si="35"/>
        <v>138518.07999999999</v>
      </c>
      <c r="D33" s="23">
        <f t="shared" si="35"/>
        <v>928483.38</v>
      </c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12"/>
      <c r="R33" s="12"/>
      <c r="S33" s="12"/>
      <c r="T33" s="12"/>
      <c r="U33" s="12"/>
      <c r="V33" s="12"/>
      <c r="W33" s="12"/>
      <c r="X33" s="24">
        <v>11</v>
      </c>
      <c r="Y33" s="25"/>
      <c r="Z33" s="23">
        <v>913.11</v>
      </c>
      <c r="AA33" s="23">
        <v>18333.330000000002</v>
      </c>
      <c r="AB33" s="86"/>
      <c r="AC33" s="1"/>
      <c r="AD33" s="1"/>
      <c r="AH33" s="33"/>
    </row>
    <row r="34" spans="1:34" x14ac:dyDescent="0.2">
      <c r="A34" s="24">
        <v>12</v>
      </c>
      <c r="B34" s="23">
        <v>123861.17</v>
      </c>
      <c r="C34" s="23">
        <f>+ROUND(B34*1.22,2)</f>
        <v>151110.63</v>
      </c>
      <c r="D34" s="23">
        <f>+IF(D18*6&gt;(B34+B50),D18*6,B34)</f>
        <v>1012890.96</v>
      </c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12"/>
      <c r="R34" s="12"/>
      <c r="S34" s="12"/>
      <c r="T34" s="12"/>
      <c r="U34" s="12"/>
      <c r="V34" s="12"/>
      <c r="W34" s="12"/>
      <c r="X34" s="24">
        <v>12</v>
      </c>
      <c r="Y34" s="23">
        <v>18000</v>
      </c>
      <c r="Z34" s="23">
        <v>996.12</v>
      </c>
      <c r="AA34" s="23">
        <v>20000</v>
      </c>
      <c r="AB34" s="23">
        <v>18000</v>
      </c>
      <c r="AC34" s="1"/>
      <c r="AD34" s="1"/>
      <c r="AH34" s="33"/>
    </row>
    <row r="35" spans="1:34" ht="13.5" thickBot="1" x14ac:dyDescent="0.25">
      <c r="A35" s="24">
        <v>13</v>
      </c>
      <c r="B35" s="23">
        <f>+B34</f>
        <v>123861.17</v>
      </c>
      <c r="C35" s="23">
        <f>+C34</f>
        <v>151110.63</v>
      </c>
      <c r="D35" s="23">
        <f>+D34</f>
        <v>1012890.96</v>
      </c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12"/>
      <c r="R35" s="12"/>
      <c r="S35" s="12"/>
      <c r="T35" s="12"/>
      <c r="U35" s="12"/>
      <c r="V35" s="12"/>
      <c r="W35" s="12"/>
      <c r="X35" s="24">
        <v>13</v>
      </c>
      <c r="Y35" s="23">
        <v>18000</v>
      </c>
      <c r="Z35" s="23">
        <v>996.12</v>
      </c>
      <c r="AA35" s="23">
        <v>20000</v>
      </c>
      <c r="AB35" s="23">
        <v>18000</v>
      </c>
      <c r="AC35" s="1"/>
      <c r="AD35" s="1"/>
      <c r="AH35" s="33"/>
    </row>
    <row r="36" spans="1:34" ht="13.5" thickBot="1" x14ac:dyDescent="0.25">
      <c r="A36" s="12"/>
      <c r="B36" s="301" t="s">
        <v>93</v>
      </c>
      <c r="C36" s="302"/>
      <c r="D36" s="302"/>
      <c r="E36" s="302"/>
      <c r="F36" s="302"/>
      <c r="G36" s="302"/>
      <c r="H36" s="302"/>
      <c r="I36" s="302"/>
      <c r="J36" s="302"/>
      <c r="K36" s="302"/>
      <c r="L36" s="302"/>
      <c r="M36" s="302"/>
      <c r="N36" s="302"/>
      <c r="O36" s="302"/>
      <c r="P36" s="30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"/>
      <c r="AC36" s="1"/>
      <c r="AD36" s="1"/>
      <c r="AH36" s="33"/>
    </row>
    <row r="37" spans="1:34" x14ac:dyDescent="0.2">
      <c r="A37" s="14" t="s">
        <v>30</v>
      </c>
      <c r="B37" s="34">
        <v>1</v>
      </c>
      <c r="C37" s="34">
        <v>2</v>
      </c>
      <c r="D37" s="34">
        <v>3</v>
      </c>
      <c r="E37" s="34">
        <v>4</v>
      </c>
      <c r="F37" s="34">
        <v>5</v>
      </c>
      <c r="G37" s="34">
        <v>6</v>
      </c>
      <c r="H37" s="34">
        <v>7</v>
      </c>
      <c r="I37" s="34">
        <v>8</v>
      </c>
      <c r="J37" s="34">
        <v>9</v>
      </c>
      <c r="K37" s="34">
        <v>10</v>
      </c>
      <c r="L37" s="34">
        <v>11</v>
      </c>
      <c r="M37" s="34">
        <v>12</v>
      </c>
      <c r="N37" s="34">
        <v>13</v>
      </c>
      <c r="O37" s="34">
        <v>14</v>
      </c>
      <c r="P37" s="34">
        <v>15</v>
      </c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"/>
      <c r="AC37" s="1"/>
      <c r="AD37" s="1"/>
      <c r="AH37" s="33"/>
    </row>
    <row r="38" spans="1:34" x14ac:dyDescent="0.2">
      <c r="A38" s="24">
        <v>0</v>
      </c>
      <c r="B38" s="33">
        <v>0</v>
      </c>
      <c r="C38" s="36">
        <f>+C22*4.8</f>
        <v>0</v>
      </c>
      <c r="D38" s="36">
        <f>+D22*4.8</f>
        <v>0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12"/>
      <c r="R38" s="12"/>
      <c r="S38" s="12"/>
      <c r="T38" s="12"/>
      <c r="U38" s="12"/>
      <c r="V38" s="12"/>
      <c r="W38" s="12"/>
      <c r="X38" s="14">
        <v>0</v>
      </c>
      <c r="Y38" s="45" t="s">
        <v>102</v>
      </c>
      <c r="Z38" s="12"/>
      <c r="AA38" s="12"/>
      <c r="AB38" s="1"/>
      <c r="AC38" s="1"/>
      <c r="AD38" s="1"/>
      <c r="AH38" s="33"/>
    </row>
    <row r="39" spans="1:34" x14ac:dyDescent="0.2">
      <c r="A39" s="24">
        <v>1</v>
      </c>
      <c r="B39" s="23">
        <f>+ROUND(B$50/12*$A39,2)</f>
        <v>49544.47</v>
      </c>
      <c r="C39" s="23">
        <f>+ROUND(C$50/12*$A39,2)</f>
        <v>60444.25</v>
      </c>
      <c r="D39" s="33">
        <f t="shared" ref="D39:D49" si="36">+IF(D23&gt;B23,0,B39)</f>
        <v>0</v>
      </c>
      <c r="E39" s="36"/>
      <c r="F39" s="36"/>
      <c r="G39" s="36"/>
      <c r="H39" s="36"/>
      <c r="I39" s="36"/>
      <c r="J39" s="36"/>
      <c r="K39" s="36"/>
      <c r="L39" s="36"/>
      <c r="M39" s="41"/>
      <c r="N39" s="41"/>
      <c r="O39" s="41"/>
      <c r="P39" s="36"/>
      <c r="Q39" s="12"/>
      <c r="R39" s="12"/>
      <c r="S39" s="12"/>
      <c r="T39" s="12"/>
      <c r="U39" s="12"/>
      <c r="V39" s="12"/>
      <c r="W39" s="12"/>
      <c r="X39" s="14">
        <v>1</v>
      </c>
      <c r="Y39" s="45" t="s">
        <v>105</v>
      </c>
      <c r="Z39" s="12"/>
      <c r="AA39" s="12"/>
      <c r="AB39" s="1"/>
      <c r="AC39" s="1"/>
      <c r="AD39" s="1"/>
      <c r="AH39" s="33"/>
    </row>
    <row r="40" spans="1:34" x14ac:dyDescent="0.2">
      <c r="A40" s="24">
        <v>2</v>
      </c>
      <c r="B40" s="23">
        <f t="shared" ref="B40:C49" si="37">+ROUND(B$50/12*$A40,2)</f>
        <v>99088.94</v>
      </c>
      <c r="C40" s="23">
        <f t="shared" si="37"/>
        <v>120888.5</v>
      </c>
      <c r="D40" s="33">
        <f t="shared" si="36"/>
        <v>0</v>
      </c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12"/>
      <c r="R40" s="12"/>
      <c r="S40" s="12"/>
      <c r="T40" s="12"/>
      <c r="U40" s="12"/>
      <c r="V40" s="12"/>
      <c r="W40" s="12"/>
      <c r="X40" s="14">
        <v>2</v>
      </c>
      <c r="Y40" s="45" t="s">
        <v>106</v>
      </c>
      <c r="Z40" s="12"/>
      <c r="AA40" s="12"/>
      <c r="AB40" s="1"/>
      <c r="AC40" s="1"/>
      <c r="AD40" s="1"/>
      <c r="AH40" s="33"/>
    </row>
    <row r="41" spans="1:34" x14ac:dyDescent="0.2">
      <c r="A41" s="24">
        <v>3</v>
      </c>
      <c r="B41" s="23">
        <f t="shared" si="37"/>
        <v>148633.41</v>
      </c>
      <c r="C41" s="23">
        <f t="shared" si="37"/>
        <v>181332.76</v>
      </c>
      <c r="D41" s="33">
        <f t="shared" si="36"/>
        <v>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12"/>
      <c r="R41" s="12"/>
      <c r="S41" s="12"/>
      <c r="T41" s="12"/>
      <c r="U41" s="12"/>
      <c r="V41" s="12"/>
      <c r="W41" s="12"/>
      <c r="X41" s="14">
        <v>3</v>
      </c>
      <c r="Y41" s="41"/>
      <c r="Z41" s="12"/>
      <c r="AA41" s="12"/>
      <c r="AB41" s="1"/>
      <c r="AC41" s="1"/>
      <c r="AD41" s="1"/>
      <c r="AH41" s="33"/>
    </row>
    <row r="42" spans="1:34" x14ac:dyDescent="0.2">
      <c r="A42" s="24">
        <v>4</v>
      </c>
      <c r="B42" s="23">
        <f t="shared" si="37"/>
        <v>198177.87</v>
      </c>
      <c r="C42" s="23">
        <f t="shared" si="37"/>
        <v>241777.01</v>
      </c>
      <c r="D42" s="33">
        <f t="shared" si="36"/>
        <v>0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12"/>
      <c r="R42" s="12"/>
      <c r="S42" s="12"/>
      <c r="T42" s="12"/>
      <c r="U42" s="12"/>
      <c r="V42" s="12"/>
      <c r="W42" s="12"/>
      <c r="X42" s="14">
        <v>4</v>
      </c>
      <c r="Y42" s="41"/>
      <c r="Z42" s="12"/>
      <c r="AA42" s="12"/>
      <c r="AB42" s="1"/>
      <c r="AC42" s="1"/>
      <c r="AD42" s="1"/>
      <c r="AH42" s="33"/>
    </row>
    <row r="43" spans="1:34" x14ac:dyDescent="0.2">
      <c r="A43" s="24">
        <v>5</v>
      </c>
      <c r="B43" s="23">
        <f t="shared" si="37"/>
        <v>247722.34</v>
      </c>
      <c r="C43" s="23">
        <f t="shared" si="37"/>
        <v>302221.26</v>
      </c>
      <c r="D43" s="33">
        <f t="shared" si="36"/>
        <v>0</v>
      </c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12"/>
      <c r="R43" s="12"/>
      <c r="S43" s="12"/>
      <c r="T43" s="12"/>
      <c r="U43" s="12"/>
      <c r="V43" s="12"/>
      <c r="W43" s="12"/>
      <c r="X43" s="14">
        <v>5</v>
      </c>
      <c r="Y43" s="41"/>
      <c r="Z43" s="12"/>
      <c r="AA43" s="12"/>
      <c r="AB43" s="1"/>
      <c r="AC43" s="1"/>
      <c r="AD43" s="1"/>
      <c r="AH43" s="33"/>
    </row>
    <row r="44" spans="1:34" x14ac:dyDescent="0.2">
      <c r="A44" s="24">
        <v>6</v>
      </c>
      <c r="B44" s="23">
        <f t="shared" si="37"/>
        <v>297266.81</v>
      </c>
      <c r="C44" s="23">
        <f t="shared" si="37"/>
        <v>362665.51</v>
      </c>
      <c r="D44" s="33">
        <f t="shared" si="36"/>
        <v>0</v>
      </c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12"/>
      <c r="R44" s="12"/>
      <c r="S44" s="12"/>
      <c r="T44" s="12"/>
      <c r="U44" s="12"/>
      <c r="V44" s="12"/>
      <c r="W44" s="12"/>
      <c r="X44" s="14">
        <v>6</v>
      </c>
      <c r="Y44" s="41"/>
      <c r="Z44" s="12"/>
      <c r="AA44" s="12"/>
      <c r="AB44" s="1"/>
      <c r="AC44" s="1"/>
      <c r="AD44" s="1"/>
      <c r="AH44" s="33"/>
    </row>
    <row r="45" spans="1:34" x14ac:dyDescent="0.2">
      <c r="A45" s="24">
        <v>7</v>
      </c>
      <c r="B45" s="23">
        <f t="shared" si="37"/>
        <v>346811.28</v>
      </c>
      <c r="C45" s="23">
        <f t="shared" si="37"/>
        <v>423109.76</v>
      </c>
      <c r="D45" s="33">
        <f t="shared" si="36"/>
        <v>0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12"/>
      <c r="R45" s="12"/>
      <c r="S45" s="12"/>
      <c r="T45" s="12"/>
      <c r="U45" s="12"/>
      <c r="V45" s="12"/>
      <c r="W45" s="12"/>
      <c r="X45" s="14">
        <v>7</v>
      </c>
      <c r="Y45" s="41"/>
      <c r="Z45" s="12"/>
      <c r="AA45" s="12"/>
      <c r="AB45" s="1"/>
      <c r="AC45" s="1"/>
      <c r="AD45" s="1"/>
      <c r="AH45" s="33"/>
    </row>
    <row r="46" spans="1:34" x14ac:dyDescent="0.2">
      <c r="A46" s="24">
        <v>8</v>
      </c>
      <c r="B46" s="23">
        <f t="shared" si="37"/>
        <v>396355.75</v>
      </c>
      <c r="C46" s="23">
        <f t="shared" si="37"/>
        <v>483554.02</v>
      </c>
      <c r="D46" s="33">
        <f t="shared" si="36"/>
        <v>0</v>
      </c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12"/>
      <c r="R46" s="12"/>
      <c r="S46" s="12"/>
      <c r="T46" s="12"/>
      <c r="U46" s="12"/>
      <c r="V46" s="12"/>
      <c r="W46" s="12"/>
      <c r="X46" s="14">
        <v>8</v>
      </c>
      <c r="Y46" s="41"/>
      <c r="Z46" s="12"/>
      <c r="AA46" s="12"/>
      <c r="AB46" s="1"/>
      <c r="AC46" s="1"/>
      <c r="AD46" s="1"/>
      <c r="AH46" s="33"/>
    </row>
    <row r="47" spans="1:34" x14ac:dyDescent="0.2">
      <c r="A47" s="24">
        <v>9</v>
      </c>
      <c r="B47" s="23">
        <f t="shared" si="37"/>
        <v>445900.22</v>
      </c>
      <c r="C47" s="23">
        <f t="shared" si="37"/>
        <v>543998.27</v>
      </c>
      <c r="D47" s="33">
        <f t="shared" si="36"/>
        <v>0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12"/>
      <c r="R47" s="12"/>
      <c r="S47" s="12"/>
      <c r="T47" s="12"/>
      <c r="U47" s="12"/>
      <c r="V47" s="12"/>
      <c r="W47" s="12"/>
      <c r="X47" s="14">
        <v>9</v>
      </c>
      <c r="Y47" s="41"/>
      <c r="Z47" s="1"/>
      <c r="AA47" s="1"/>
      <c r="AB47" s="1"/>
      <c r="AC47" s="1"/>
      <c r="AD47" s="1"/>
      <c r="AH47" s="33"/>
    </row>
    <row r="48" spans="1:34" x14ac:dyDescent="0.2">
      <c r="A48" s="24">
        <v>10</v>
      </c>
      <c r="B48" s="23">
        <f t="shared" si="37"/>
        <v>495444.68</v>
      </c>
      <c r="C48" s="23">
        <f t="shared" si="37"/>
        <v>604442.52</v>
      </c>
      <c r="D48" s="33">
        <f t="shared" si="36"/>
        <v>0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12"/>
      <c r="R48" s="12"/>
      <c r="S48" s="12"/>
      <c r="T48" s="12"/>
      <c r="U48" s="12"/>
      <c r="V48" s="12"/>
      <c r="W48" s="12"/>
      <c r="X48" s="14">
        <v>10</v>
      </c>
      <c r="Y48" s="41"/>
      <c r="Z48" s="1"/>
      <c r="AA48" s="1"/>
      <c r="AB48" s="1"/>
      <c r="AC48" s="1"/>
      <c r="AD48" s="1"/>
      <c r="AH48" s="33"/>
    </row>
    <row r="49" spans="1:34" x14ac:dyDescent="0.2">
      <c r="A49" s="24">
        <v>11</v>
      </c>
      <c r="B49" s="23">
        <f t="shared" si="37"/>
        <v>544989.15</v>
      </c>
      <c r="C49" s="23">
        <f t="shared" si="37"/>
        <v>664886.77</v>
      </c>
      <c r="D49" s="33">
        <f t="shared" si="36"/>
        <v>0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12"/>
      <c r="R49" s="12"/>
      <c r="S49" s="12"/>
      <c r="T49" s="12"/>
      <c r="U49" s="12"/>
      <c r="V49" s="12"/>
      <c r="W49" s="12"/>
      <c r="X49" s="14">
        <v>11</v>
      </c>
      <c r="Y49" s="41"/>
      <c r="Z49" s="1"/>
      <c r="AA49" s="1"/>
      <c r="AB49" s="1"/>
      <c r="AC49" s="1"/>
      <c r="AD49" s="1"/>
      <c r="AH49" s="33"/>
    </row>
    <row r="50" spans="1:34" x14ac:dyDescent="0.2">
      <c r="A50" s="24">
        <v>12</v>
      </c>
      <c r="B50" s="23">
        <v>594533.62</v>
      </c>
      <c r="C50" s="33">
        <f>+C34*4.8</f>
        <v>725331.02399999998</v>
      </c>
      <c r="D50" s="33">
        <f>+IF(D34&gt;B34,0,B50)</f>
        <v>0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12"/>
      <c r="R50" s="12"/>
      <c r="S50" s="12"/>
      <c r="T50" s="12"/>
      <c r="U50" s="12"/>
      <c r="V50" s="12"/>
      <c r="W50" s="12"/>
      <c r="X50" s="14">
        <v>12</v>
      </c>
      <c r="Y50" s="41"/>
      <c r="Z50" s="1"/>
      <c r="AA50" s="1"/>
      <c r="AB50" s="1"/>
      <c r="AC50" s="1"/>
      <c r="AD50" s="1"/>
      <c r="AH50" s="33"/>
    </row>
    <row r="51" spans="1:34" ht="13.5" thickBot="1" x14ac:dyDescent="0.25">
      <c r="A51" s="24">
        <v>13</v>
      </c>
      <c r="B51" s="33">
        <f>+B50</f>
        <v>594533.62</v>
      </c>
      <c r="C51" s="36">
        <f>+C50</f>
        <v>725331.02399999998</v>
      </c>
      <c r="D51" s="33">
        <f>+IF(D35&gt;B35,0,B51)</f>
        <v>0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12"/>
      <c r="R51" s="12"/>
      <c r="S51" s="12"/>
      <c r="T51" s="12"/>
      <c r="U51" s="12"/>
      <c r="V51" s="12"/>
      <c r="W51" s="12"/>
      <c r="X51" s="14">
        <v>13</v>
      </c>
      <c r="Y51" s="41"/>
      <c r="Z51" s="1"/>
      <c r="AA51" s="1"/>
      <c r="AB51" s="1"/>
      <c r="AC51" s="1"/>
      <c r="AD51" s="1"/>
      <c r="AH51" s="33"/>
    </row>
    <row r="52" spans="1:34" ht="13.5" thickBot="1" x14ac:dyDescent="0.25">
      <c r="A52" s="12"/>
      <c r="B52" s="301" t="s">
        <v>94</v>
      </c>
      <c r="C52" s="302"/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3"/>
      <c r="Q52" s="12"/>
      <c r="R52" s="12"/>
      <c r="S52" s="12"/>
      <c r="T52" s="12"/>
      <c r="U52" s="12"/>
      <c r="V52" s="12"/>
      <c r="W52" s="12"/>
      <c r="X52" s="14">
        <v>14</v>
      </c>
      <c r="Y52" s="41"/>
      <c r="Z52" s="1"/>
      <c r="AA52" s="1"/>
      <c r="AB52" s="1"/>
      <c r="AC52" s="1"/>
      <c r="AD52" s="1"/>
      <c r="AH52" s="33"/>
    </row>
    <row r="53" spans="1:34" x14ac:dyDescent="0.2">
      <c r="A53" s="14" t="s">
        <v>30</v>
      </c>
      <c r="B53" s="34">
        <v>0</v>
      </c>
      <c r="C53" s="34">
        <v>1</v>
      </c>
      <c r="D53" s="34">
        <v>2</v>
      </c>
      <c r="E53" s="34">
        <v>3</v>
      </c>
      <c r="F53" s="34">
        <v>4</v>
      </c>
      <c r="G53" s="34">
        <v>5</v>
      </c>
      <c r="H53" s="34">
        <v>6</v>
      </c>
      <c r="I53" s="34">
        <v>7</v>
      </c>
      <c r="J53" s="34">
        <v>8</v>
      </c>
      <c r="K53" s="34">
        <v>9</v>
      </c>
      <c r="L53" s="34">
        <v>10</v>
      </c>
      <c r="M53" s="34">
        <v>11</v>
      </c>
      <c r="N53" s="34">
        <v>12</v>
      </c>
      <c r="O53" s="34">
        <v>13</v>
      </c>
      <c r="P53" s="34">
        <v>14</v>
      </c>
      <c r="Q53" s="12"/>
      <c r="R53" s="12"/>
      <c r="S53" s="12"/>
      <c r="T53" s="12"/>
      <c r="U53" s="12"/>
      <c r="V53" s="12"/>
      <c r="W53" s="12"/>
      <c r="X53" s="12"/>
      <c r="Y53" s="13"/>
      <c r="Z53" s="1"/>
      <c r="AA53" s="1"/>
      <c r="AB53" s="1"/>
      <c r="AC53" s="1"/>
      <c r="AD53" s="1"/>
      <c r="AH53" s="33"/>
    </row>
    <row r="54" spans="1:34" x14ac:dyDescent="0.2">
      <c r="A54" s="24">
        <v>0</v>
      </c>
      <c r="B54" s="36">
        <v>0</v>
      </c>
      <c r="C54" s="36">
        <v>0</v>
      </c>
      <c r="D54" s="36">
        <v>0</v>
      </c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12"/>
      <c r="R54" s="12"/>
      <c r="S54" s="12"/>
      <c r="T54" s="12"/>
      <c r="U54" s="12"/>
      <c r="V54" s="12"/>
      <c r="W54" s="12"/>
      <c r="X54" s="12"/>
      <c r="Y54" s="13"/>
      <c r="Z54" s="1"/>
      <c r="AA54" s="1"/>
      <c r="AB54" s="1"/>
      <c r="AC54" s="1"/>
      <c r="AD54" s="1"/>
      <c r="AH54" s="33"/>
    </row>
    <row r="55" spans="1:34" x14ac:dyDescent="0.2">
      <c r="A55" s="24">
        <v>1</v>
      </c>
      <c r="B55" s="23">
        <f t="shared" ref="B55:C65" si="38">+ROUND(B$67/12*$A55,2)</f>
        <v>9622.6200000000008</v>
      </c>
      <c r="C55" s="23">
        <f>+ROUND(C$67/12*$A55,2)</f>
        <v>11739.59</v>
      </c>
      <c r="D55" s="23">
        <f>+ROUND(D$67/12*$A55,2)</f>
        <v>9622.6200000000008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12"/>
      <c r="R55" s="12"/>
      <c r="S55" s="12"/>
      <c r="T55" s="12"/>
      <c r="U55" s="12"/>
      <c r="V55" s="12"/>
      <c r="W55" s="12"/>
      <c r="X55" s="12"/>
      <c r="Y55" s="13"/>
      <c r="Z55" s="1"/>
      <c r="AA55" s="1"/>
      <c r="AB55" s="1"/>
      <c r="AC55" s="1"/>
      <c r="AD55" s="1"/>
      <c r="AH55" s="33"/>
    </row>
    <row r="56" spans="1:34" x14ac:dyDescent="0.2">
      <c r="A56" s="24">
        <v>2</v>
      </c>
      <c r="B56" s="23">
        <f t="shared" si="38"/>
        <v>19245.23</v>
      </c>
      <c r="C56" s="23">
        <f t="shared" si="38"/>
        <v>23479.18</v>
      </c>
      <c r="D56" s="23">
        <f t="shared" ref="D56:D64" si="39">+ROUND(D$67/12*$A56,2)</f>
        <v>19245.23</v>
      </c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12"/>
      <c r="R56" s="12"/>
      <c r="S56" s="12"/>
      <c r="T56" s="12"/>
      <c r="U56" s="12"/>
      <c r="V56" s="12"/>
      <c r="W56" s="12"/>
      <c r="X56" s="12"/>
      <c r="Y56" s="13"/>
      <c r="Z56" s="1"/>
      <c r="AA56" s="1"/>
      <c r="AB56" s="1"/>
      <c r="AC56" s="1"/>
      <c r="AD56" s="1"/>
      <c r="AH56" s="33"/>
    </row>
    <row r="57" spans="1:34" x14ac:dyDescent="0.2">
      <c r="A57" s="24">
        <v>3</v>
      </c>
      <c r="B57" s="23">
        <f t="shared" si="38"/>
        <v>28867.85</v>
      </c>
      <c r="C57" s="23">
        <f t="shared" si="38"/>
        <v>35218.769999999997</v>
      </c>
      <c r="D57" s="23">
        <f t="shared" si="39"/>
        <v>28867.85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12"/>
      <c r="R57" s="12"/>
      <c r="S57" s="12"/>
      <c r="T57" s="12"/>
      <c r="U57" s="12"/>
      <c r="V57" s="12"/>
      <c r="W57" s="12"/>
      <c r="X57" s="12"/>
      <c r="Y57" s="13"/>
      <c r="Z57" s="1"/>
      <c r="AA57" s="1"/>
      <c r="AB57" s="1"/>
      <c r="AC57" s="1"/>
      <c r="AD57" s="1"/>
      <c r="AH57" s="33"/>
    </row>
    <row r="58" spans="1:34" x14ac:dyDescent="0.2">
      <c r="A58" s="24">
        <v>4</v>
      </c>
      <c r="B58" s="23">
        <f t="shared" si="38"/>
        <v>38490.46</v>
      </c>
      <c r="C58" s="23">
        <f t="shared" si="38"/>
        <v>46958.36</v>
      </c>
      <c r="D58" s="23">
        <f t="shared" si="39"/>
        <v>38490.46</v>
      </c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12"/>
      <c r="R58" s="12"/>
      <c r="S58" s="12"/>
      <c r="T58" s="12"/>
      <c r="U58" s="12"/>
      <c r="V58" s="12"/>
      <c r="W58" s="12"/>
      <c r="X58" s="12"/>
      <c r="Y58" s="13"/>
      <c r="Z58" s="1"/>
      <c r="AA58" s="1"/>
      <c r="AB58" s="1"/>
      <c r="AC58" s="1"/>
      <c r="AD58" s="1"/>
      <c r="AH58" s="33"/>
    </row>
    <row r="59" spans="1:34" x14ac:dyDescent="0.2">
      <c r="A59" s="24">
        <v>5</v>
      </c>
      <c r="B59" s="23">
        <f t="shared" si="38"/>
        <v>48113.08</v>
      </c>
      <c r="C59" s="23">
        <f t="shared" si="38"/>
        <v>58697.95</v>
      </c>
      <c r="D59" s="23">
        <f t="shared" si="39"/>
        <v>48113.08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12"/>
      <c r="R59" s="12"/>
      <c r="S59" s="12"/>
      <c r="T59" s="12"/>
      <c r="U59" s="12"/>
      <c r="V59" s="12"/>
      <c r="W59" s="12"/>
      <c r="X59" s="12"/>
      <c r="Y59" s="13"/>
      <c r="Z59" s="1"/>
      <c r="AA59" s="1"/>
      <c r="AB59" s="1"/>
      <c r="AC59" s="1"/>
      <c r="AD59" s="1"/>
      <c r="AH59" s="33"/>
    </row>
    <row r="60" spans="1:34" x14ac:dyDescent="0.2">
      <c r="A60" s="24">
        <v>6</v>
      </c>
      <c r="B60" s="23">
        <f t="shared" si="38"/>
        <v>57735.69</v>
      </c>
      <c r="C60" s="23">
        <f t="shared" si="38"/>
        <v>70437.539999999994</v>
      </c>
      <c r="D60" s="23">
        <f t="shared" si="39"/>
        <v>57735.69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12"/>
      <c r="R60" s="12"/>
      <c r="S60" s="12"/>
      <c r="T60" s="12"/>
      <c r="U60" s="12"/>
      <c r="V60" s="12"/>
      <c r="W60" s="12"/>
      <c r="X60" s="12"/>
      <c r="Y60" s="13"/>
      <c r="Z60" s="1"/>
      <c r="AA60" s="1"/>
      <c r="AB60" s="1"/>
      <c r="AC60" s="1"/>
      <c r="AD60" s="1"/>
      <c r="AH60" s="33"/>
    </row>
    <row r="61" spans="1:34" x14ac:dyDescent="0.2">
      <c r="A61" s="24">
        <v>7</v>
      </c>
      <c r="B61" s="23">
        <f t="shared" si="38"/>
        <v>67358.31</v>
      </c>
      <c r="C61" s="23">
        <f t="shared" si="38"/>
        <v>82177.13</v>
      </c>
      <c r="D61" s="23">
        <f t="shared" si="39"/>
        <v>67358.31</v>
      </c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12"/>
      <c r="R61" s="12"/>
      <c r="S61" s="12"/>
      <c r="T61" s="12"/>
      <c r="U61" s="12"/>
      <c r="V61" s="12"/>
      <c r="W61" s="12"/>
      <c r="X61" s="12"/>
      <c r="Y61" s="13"/>
      <c r="Z61" s="1"/>
      <c r="AA61" s="1"/>
      <c r="AB61" s="1"/>
      <c r="AC61" s="1"/>
      <c r="AD61" s="1"/>
      <c r="AH61" s="33"/>
    </row>
    <row r="62" spans="1:34" x14ac:dyDescent="0.2">
      <c r="A62" s="24">
        <v>8</v>
      </c>
      <c r="B62" s="23">
        <f t="shared" si="38"/>
        <v>76980.92</v>
      </c>
      <c r="C62" s="23">
        <f t="shared" si="38"/>
        <v>93916.72</v>
      </c>
      <c r="D62" s="23">
        <f t="shared" si="39"/>
        <v>76980.92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12"/>
      <c r="R62" s="12"/>
      <c r="S62" s="12"/>
      <c r="T62" s="12"/>
      <c r="U62" s="12"/>
      <c r="V62" s="12"/>
      <c r="W62" s="12"/>
      <c r="X62" s="12"/>
      <c r="Y62" s="13"/>
      <c r="Z62" s="1"/>
      <c r="AA62" s="1"/>
      <c r="AB62" s="1"/>
      <c r="AC62" s="1"/>
      <c r="AD62" s="1"/>
      <c r="AH62" s="33"/>
    </row>
    <row r="63" spans="1:34" x14ac:dyDescent="0.2">
      <c r="A63" s="24">
        <v>9</v>
      </c>
      <c r="B63" s="23">
        <f t="shared" si="38"/>
        <v>86603.54</v>
      </c>
      <c r="C63" s="23">
        <f t="shared" si="38"/>
        <v>105656.31</v>
      </c>
      <c r="D63" s="23">
        <f t="shared" si="39"/>
        <v>86603.54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12"/>
      <c r="R63" s="12"/>
      <c r="S63" s="12"/>
      <c r="T63" s="12"/>
      <c r="U63" s="12"/>
      <c r="V63" s="12"/>
      <c r="W63" s="12"/>
      <c r="X63" s="12"/>
      <c r="Y63" s="13"/>
      <c r="Z63" s="1"/>
      <c r="AA63" s="1"/>
      <c r="AB63" s="1"/>
      <c r="AC63" s="1"/>
      <c r="AD63" s="1"/>
      <c r="AH63" s="33"/>
    </row>
    <row r="64" spans="1:34" x14ac:dyDescent="0.2">
      <c r="A64" s="24">
        <v>10</v>
      </c>
      <c r="B64" s="23">
        <f t="shared" si="38"/>
        <v>96226.15</v>
      </c>
      <c r="C64" s="23">
        <f t="shared" si="38"/>
        <v>117395.9</v>
      </c>
      <c r="D64" s="23">
        <f t="shared" si="39"/>
        <v>96226.15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2"/>
      <c r="R64" s="12"/>
      <c r="S64" s="12"/>
      <c r="T64" s="12"/>
      <c r="U64" s="12"/>
      <c r="V64" s="12"/>
      <c r="W64" s="12"/>
      <c r="X64" s="12"/>
      <c r="Y64" s="13"/>
      <c r="Z64" s="1"/>
      <c r="AA64" s="1"/>
      <c r="AB64" s="1"/>
      <c r="AC64" s="1"/>
      <c r="AD64" s="1"/>
      <c r="AH64" s="33"/>
    </row>
    <row r="65" spans="1:34" x14ac:dyDescent="0.2">
      <c r="A65" s="24">
        <v>11</v>
      </c>
      <c r="B65" s="23">
        <f t="shared" si="38"/>
        <v>105848.77</v>
      </c>
      <c r="C65" s="23">
        <f t="shared" si="38"/>
        <v>129135.49</v>
      </c>
      <c r="D65" s="23">
        <f>+ROUND(D$67/12*$A65,2)</f>
        <v>105848.77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12"/>
      <c r="R65" s="12"/>
      <c r="S65" s="12"/>
      <c r="T65" s="12"/>
      <c r="U65" s="12"/>
      <c r="V65" s="12"/>
      <c r="W65" s="12"/>
      <c r="X65" s="12"/>
      <c r="Y65" s="13"/>
      <c r="Z65" s="1"/>
      <c r="AA65" s="1"/>
      <c r="AB65" s="1"/>
      <c r="AC65" s="1"/>
      <c r="AD65" s="1"/>
      <c r="AH65" s="33"/>
    </row>
    <row r="66" spans="1:34" x14ac:dyDescent="0.2">
      <c r="A66" s="24">
        <v>12</v>
      </c>
      <c r="B66" s="36">
        <v>115471.38</v>
      </c>
      <c r="C66" s="36">
        <f>+ROUND(B66*C18,2)</f>
        <v>140875.07999999999</v>
      </c>
      <c r="D66" s="36">
        <f>+B66</f>
        <v>115471.38</v>
      </c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12"/>
      <c r="R66" s="12"/>
      <c r="S66" s="12"/>
      <c r="T66" s="12"/>
      <c r="U66" s="12"/>
      <c r="V66" s="12"/>
      <c r="W66" s="12"/>
      <c r="X66" s="12"/>
      <c r="Y66" s="13"/>
      <c r="Z66" s="1"/>
      <c r="AA66" s="1"/>
      <c r="AB66" s="1"/>
      <c r="AC66" s="1"/>
      <c r="AD66" s="1"/>
      <c r="AH66" s="33"/>
    </row>
    <row r="67" spans="1:34" ht="13.5" thickBot="1" x14ac:dyDescent="0.25">
      <c r="A67" s="24">
        <v>13</v>
      </c>
      <c r="B67" s="36">
        <f>+B66</f>
        <v>115471.38</v>
      </c>
      <c r="C67" s="36">
        <f>+C66</f>
        <v>140875.07999999999</v>
      </c>
      <c r="D67" s="36">
        <f>+D66</f>
        <v>115471.38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12"/>
      <c r="R67" s="12"/>
      <c r="S67" s="12"/>
      <c r="T67" s="12"/>
      <c r="U67" s="12"/>
      <c r="V67" s="12"/>
      <c r="W67" s="12"/>
      <c r="X67" s="12"/>
      <c r="Y67" s="13"/>
      <c r="Z67" s="1"/>
      <c r="AA67" s="1"/>
      <c r="AB67" s="1"/>
      <c r="AC67" s="1"/>
      <c r="AD67" s="1"/>
      <c r="AH67" s="33"/>
    </row>
    <row r="68" spans="1:34" ht="13.5" thickBot="1" x14ac:dyDescent="0.25">
      <c r="A68" s="12"/>
      <c r="B68" s="301" t="s">
        <v>95</v>
      </c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302"/>
      <c r="N68" s="302"/>
      <c r="O68" s="302"/>
      <c r="P68" s="303"/>
      <c r="Q68" s="12"/>
      <c r="R68" s="12"/>
      <c r="S68" s="12"/>
      <c r="T68" s="12"/>
      <c r="U68" s="12"/>
      <c r="V68" s="12"/>
      <c r="W68" s="12"/>
      <c r="X68" s="12"/>
      <c r="Y68" s="13"/>
      <c r="Z68" s="1"/>
      <c r="AA68" s="1"/>
      <c r="AB68" s="1"/>
      <c r="AC68" s="1"/>
      <c r="AD68" s="1"/>
      <c r="AH68" s="33"/>
    </row>
    <row r="69" spans="1:34" x14ac:dyDescent="0.2">
      <c r="A69" s="14" t="s">
        <v>30</v>
      </c>
      <c r="B69" s="34">
        <v>1</v>
      </c>
      <c r="C69" s="34">
        <v>2</v>
      </c>
      <c r="D69" s="34">
        <v>3</v>
      </c>
      <c r="E69" s="34">
        <v>4</v>
      </c>
      <c r="F69" s="34">
        <v>5</v>
      </c>
      <c r="G69" s="34">
        <v>6</v>
      </c>
      <c r="H69" s="34">
        <v>7</v>
      </c>
      <c r="I69" s="34">
        <v>8</v>
      </c>
      <c r="J69" s="34">
        <v>9</v>
      </c>
      <c r="K69" s="34">
        <v>10</v>
      </c>
      <c r="L69" s="34">
        <v>11</v>
      </c>
      <c r="M69" s="34">
        <v>12</v>
      </c>
      <c r="N69" s="34">
        <v>13</v>
      </c>
      <c r="O69" s="34">
        <v>14</v>
      </c>
      <c r="P69" s="34">
        <v>15</v>
      </c>
      <c r="Q69" s="12"/>
      <c r="R69" s="12"/>
      <c r="S69" s="12"/>
      <c r="T69" s="12"/>
      <c r="U69" s="12"/>
      <c r="V69" s="12"/>
      <c r="W69" s="12"/>
      <c r="X69" s="12"/>
      <c r="Y69" s="13"/>
      <c r="Z69" s="1"/>
      <c r="AA69" s="1"/>
      <c r="AB69" s="1"/>
      <c r="AC69" s="1"/>
      <c r="AD69" s="1"/>
      <c r="AH69" s="33"/>
    </row>
    <row r="70" spans="1:34" x14ac:dyDescent="0.2">
      <c r="A70" s="24">
        <v>0</v>
      </c>
      <c r="B70" s="36">
        <v>0</v>
      </c>
      <c r="C70" s="36">
        <f>+C54/2</f>
        <v>0</v>
      </c>
      <c r="D70" s="36">
        <f>+D54/2</f>
        <v>0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12"/>
      <c r="R70" s="12"/>
      <c r="S70" s="12"/>
      <c r="T70" s="12"/>
      <c r="U70" s="12"/>
      <c r="V70" s="12"/>
      <c r="W70" s="12"/>
      <c r="X70" s="12"/>
      <c r="Y70" s="13"/>
      <c r="Z70" s="1"/>
      <c r="AA70" s="1"/>
      <c r="AB70" s="1"/>
      <c r="AC70" s="1"/>
      <c r="AD70" s="1"/>
      <c r="AH70" s="33"/>
    </row>
    <row r="71" spans="1:34" x14ac:dyDescent="0.2">
      <c r="A71" s="24">
        <v>1</v>
      </c>
      <c r="B71" s="23">
        <f t="shared" ref="B71:B81" si="40">+ROUND(B$83/12*$A71,2)</f>
        <v>4852.72</v>
      </c>
      <c r="C71" s="23">
        <f t="shared" ref="C71:D81" si="41">+ROUND(C$83/12*$A71,2)</f>
        <v>5920.32</v>
      </c>
      <c r="D71" s="23">
        <f t="shared" si="41"/>
        <v>4852.72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12"/>
      <c r="R71" s="12"/>
      <c r="S71" s="12"/>
      <c r="T71" s="12"/>
      <c r="U71" s="12"/>
      <c r="V71" s="12"/>
      <c r="W71" s="12"/>
      <c r="X71" s="12"/>
      <c r="Y71" s="13"/>
      <c r="Z71" s="1"/>
      <c r="AA71" s="1"/>
      <c r="AB71" s="1"/>
      <c r="AC71" s="1"/>
      <c r="AD71" s="1"/>
      <c r="AH71" s="33"/>
    </row>
    <row r="72" spans="1:34" x14ac:dyDescent="0.2">
      <c r="A72" s="24">
        <v>2</v>
      </c>
      <c r="B72" s="23">
        <f t="shared" si="40"/>
        <v>9705.44</v>
      </c>
      <c r="C72" s="23">
        <f t="shared" si="41"/>
        <v>11840.64</v>
      </c>
      <c r="D72" s="23">
        <f t="shared" si="41"/>
        <v>9705.44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12"/>
      <c r="R72" s="12"/>
      <c r="S72" s="12"/>
      <c r="T72" s="12"/>
      <c r="U72" s="12"/>
      <c r="V72" s="12"/>
      <c r="W72" s="12"/>
      <c r="X72" s="12"/>
      <c r="Y72" s="13"/>
      <c r="Z72" s="1"/>
      <c r="AA72" s="1"/>
      <c r="AB72" s="1"/>
      <c r="AC72" s="1"/>
      <c r="AD72" s="1"/>
      <c r="AH72" s="33"/>
    </row>
    <row r="73" spans="1:34" x14ac:dyDescent="0.2">
      <c r="A73" s="24">
        <v>3</v>
      </c>
      <c r="B73" s="23">
        <f t="shared" si="40"/>
        <v>14558.16</v>
      </c>
      <c r="C73" s="23">
        <f t="shared" si="41"/>
        <v>17760.96</v>
      </c>
      <c r="D73" s="23">
        <f t="shared" si="41"/>
        <v>14558.16</v>
      </c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12"/>
      <c r="R73" s="12"/>
      <c r="S73" s="12"/>
      <c r="T73" s="12"/>
      <c r="U73" s="12"/>
      <c r="V73" s="12"/>
      <c r="W73" s="12"/>
      <c r="X73" s="12"/>
      <c r="Y73" s="13"/>
      <c r="Z73" s="1"/>
      <c r="AA73" s="1"/>
      <c r="AB73" s="1"/>
      <c r="AC73" s="1"/>
      <c r="AD73" s="1"/>
      <c r="AH73" s="33"/>
    </row>
    <row r="74" spans="1:34" x14ac:dyDescent="0.2">
      <c r="A74" s="24">
        <v>4</v>
      </c>
      <c r="B74" s="23">
        <f t="shared" si="40"/>
        <v>19410.88</v>
      </c>
      <c r="C74" s="23">
        <f t="shared" si="41"/>
        <v>23681.279999999999</v>
      </c>
      <c r="D74" s="23">
        <f t="shared" si="41"/>
        <v>19410.88</v>
      </c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12"/>
      <c r="R74" s="12"/>
      <c r="S74" s="12"/>
      <c r="T74" s="12"/>
      <c r="U74" s="12"/>
      <c r="V74" s="12"/>
      <c r="W74" s="12"/>
      <c r="X74" s="12"/>
      <c r="Y74" s="13"/>
      <c r="Z74" s="1"/>
      <c r="AA74" s="1"/>
      <c r="AB74" s="1"/>
      <c r="AC74" s="1"/>
      <c r="AD74" s="1"/>
      <c r="AH74" s="33"/>
    </row>
    <row r="75" spans="1:34" x14ac:dyDescent="0.2">
      <c r="A75" s="24">
        <v>5</v>
      </c>
      <c r="B75" s="23">
        <f t="shared" si="40"/>
        <v>24263.599999999999</v>
      </c>
      <c r="C75" s="23">
        <f t="shared" si="41"/>
        <v>29601.599999999999</v>
      </c>
      <c r="D75" s="23">
        <f t="shared" si="41"/>
        <v>24263.599999999999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12"/>
      <c r="R75" s="12"/>
      <c r="S75" s="12"/>
      <c r="T75" s="12"/>
      <c r="U75" s="12"/>
      <c r="V75" s="12"/>
      <c r="W75" s="12"/>
      <c r="X75" s="12"/>
      <c r="Y75" s="13"/>
      <c r="Z75" s="1"/>
      <c r="AA75" s="1"/>
      <c r="AB75" s="1"/>
      <c r="AC75" s="1"/>
      <c r="AD75" s="1"/>
      <c r="AH75" s="33"/>
    </row>
    <row r="76" spans="1:34" x14ac:dyDescent="0.2">
      <c r="A76" s="24">
        <v>6</v>
      </c>
      <c r="B76" s="23">
        <f t="shared" si="40"/>
        <v>29116.33</v>
      </c>
      <c r="C76" s="23">
        <f t="shared" si="41"/>
        <v>35521.919999999998</v>
      </c>
      <c r="D76" s="23">
        <f t="shared" si="41"/>
        <v>29116.33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12"/>
      <c r="R76" s="12"/>
      <c r="S76" s="12"/>
      <c r="T76" s="12"/>
      <c r="U76" s="12"/>
      <c r="V76" s="12"/>
      <c r="W76" s="12"/>
      <c r="X76" s="12"/>
      <c r="Y76" s="13"/>
      <c r="Z76" s="1"/>
      <c r="AA76" s="1"/>
      <c r="AB76" s="1"/>
      <c r="AC76" s="1"/>
      <c r="AD76" s="1"/>
      <c r="AH76" s="33"/>
    </row>
    <row r="77" spans="1:34" x14ac:dyDescent="0.2">
      <c r="A77" s="24">
        <v>7</v>
      </c>
      <c r="B77" s="23">
        <f t="shared" si="40"/>
        <v>33969.050000000003</v>
      </c>
      <c r="C77" s="23">
        <f t="shared" si="41"/>
        <v>41442.230000000003</v>
      </c>
      <c r="D77" s="23">
        <f t="shared" si="41"/>
        <v>33969.050000000003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12"/>
      <c r="R77" s="12"/>
      <c r="S77" s="12"/>
      <c r="T77" s="12"/>
      <c r="U77" s="12"/>
      <c r="V77" s="12"/>
      <c r="W77" s="12"/>
      <c r="X77" s="12"/>
      <c r="Y77" s="13"/>
      <c r="Z77" s="1"/>
      <c r="AA77" s="1"/>
      <c r="AB77" s="1"/>
      <c r="AC77" s="1"/>
      <c r="AD77" s="1"/>
      <c r="AH77" s="33"/>
    </row>
    <row r="78" spans="1:34" x14ac:dyDescent="0.2">
      <c r="A78" s="24">
        <v>8</v>
      </c>
      <c r="B78" s="23">
        <f t="shared" si="40"/>
        <v>38821.769999999997</v>
      </c>
      <c r="C78" s="23">
        <f t="shared" si="41"/>
        <v>47362.55</v>
      </c>
      <c r="D78" s="23">
        <f t="shared" si="41"/>
        <v>38821.769999999997</v>
      </c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12"/>
      <c r="R78" s="12"/>
      <c r="S78" s="12"/>
      <c r="T78" s="12"/>
      <c r="U78" s="12"/>
      <c r="V78" s="12"/>
      <c r="W78" s="12"/>
      <c r="X78" s="12"/>
      <c r="Y78" s="13"/>
      <c r="Z78" s="1"/>
      <c r="AA78" s="1"/>
      <c r="AB78" s="1"/>
      <c r="AC78" s="1"/>
      <c r="AD78" s="1"/>
      <c r="AH78" s="33"/>
    </row>
    <row r="79" spans="1:34" x14ac:dyDescent="0.2">
      <c r="A79" s="24">
        <v>9</v>
      </c>
      <c r="B79" s="23">
        <f t="shared" si="40"/>
        <v>43674.49</v>
      </c>
      <c r="C79" s="23">
        <f t="shared" si="41"/>
        <v>53282.87</v>
      </c>
      <c r="D79" s="23">
        <f t="shared" si="41"/>
        <v>43674.49</v>
      </c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12"/>
      <c r="R79" s="12"/>
      <c r="S79" s="12"/>
      <c r="T79" s="12"/>
      <c r="U79" s="12"/>
      <c r="V79" s="12"/>
      <c r="W79" s="12"/>
      <c r="X79" s="12"/>
      <c r="Y79" s="13"/>
      <c r="Z79" s="1"/>
      <c r="AA79" s="1"/>
      <c r="AB79" s="1"/>
      <c r="AC79" s="1"/>
      <c r="AD79" s="1"/>
      <c r="AH79" s="33"/>
    </row>
    <row r="80" spans="1:34" x14ac:dyDescent="0.2">
      <c r="A80" s="24">
        <v>10</v>
      </c>
      <c r="B80" s="23">
        <f t="shared" si="40"/>
        <v>48527.21</v>
      </c>
      <c r="C80" s="23">
        <f t="shared" si="41"/>
        <v>59203.19</v>
      </c>
      <c r="D80" s="23">
        <f t="shared" si="41"/>
        <v>48527.21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12"/>
      <c r="R80" s="12"/>
      <c r="S80" s="12"/>
      <c r="T80" s="12"/>
      <c r="U80" s="12"/>
      <c r="V80" s="12"/>
      <c r="W80" s="12"/>
      <c r="X80" s="12"/>
      <c r="Y80" s="13"/>
      <c r="Z80" s="1"/>
      <c r="AA80" s="1"/>
      <c r="AB80" s="1"/>
      <c r="AC80" s="1"/>
      <c r="AD80" s="1"/>
      <c r="AH80" s="33"/>
    </row>
    <row r="81" spans="1:34" x14ac:dyDescent="0.2">
      <c r="A81" s="24">
        <v>11</v>
      </c>
      <c r="B81" s="23">
        <f t="shared" si="40"/>
        <v>53379.93</v>
      </c>
      <c r="C81" s="23">
        <f t="shared" si="41"/>
        <v>65123.51</v>
      </c>
      <c r="D81" s="23">
        <f t="shared" si="41"/>
        <v>53379.93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12"/>
      <c r="R81" s="12"/>
      <c r="S81" s="12"/>
      <c r="T81" s="12"/>
      <c r="U81" s="12"/>
      <c r="V81" s="12"/>
      <c r="W81" s="12"/>
      <c r="X81" s="12"/>
      <c r="Y81" s="13"/>
      <c r="Z81" s="1"/>
      <c r="AA81" s="1"/>
      <c r="AB81" s="1"/>
      <c r="AC81" s="1"/>
      <c r="AD81" s="1"/>
      <c r="AH81" s="33"/>
    </row>
    <row r="82" spans="1:34" x14ac:dyDescent="0.2">
      <c r="A82" s="24">
        <v>12</v>
      </c>
      <c r="B82" s="36">
        <v>58232.65</v>
      </c>
      <c r="C82" s="36">
        <f>+ROUND(B82*1.22,2)</f>
        <v>71043.83</v>
      </c>
      <c r="D82" s="36">
        <f>+B82</f>
        <v>58232.65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12"/>
      <c r="R82" s="12"/>
      <c r="S82" s="12"/>
      <c r="T82" s="12"/>
      <c r="U82" s="12"/>
      <c r="V82" s="12"/>
      <c r="W82" s="12"/>
      <c r="X82" s="12"/>
      <c r="Y82" s="13"/>
      <c r="Z82" s="1"/>
      <c r="AA82" s="1"/>
      <c r="AB82" s="1"/>
      <c r="AC82" s="1"/>
      <c r="AD82" s="1"/>
      <c r="AH82" s="33"/>
    </row>
    <row r="83" spans="1:34" x14ac:dyDescent="0.2">
      <c r="A83" s="24">
        <v>13</v>
      </c>
      <c r="B83" s="36">
        <f>+B82</f>
        <v>58232.65</v>
      </c>
      <c r="C83" s="36">
        <f>+C82</f>
        <v>71043.83</v>
      </c>
      <c r="D83" s="36">
        <f>+D82</f>
        <v>58232.65</v>
      </c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12"/>
      <c r="R83" s="12"/>
      <c r="S83" s="12"/>
      <c r="T83" s="12"/>
      <c r="U83" s="12"/>
      <c r="V83" s="12"/>
      <c r="W83" s="12"/>
      <c r="X83" s="12"/>
      <c r="Y83" s="13"/>
      <c r="Z83" s="1"/>
      <c r="AA83" s="1"/>
      <c r="AB83" s="1"/>
      <c r="AC83" s="1"/>
      <c r="AD83" s="1"/>
      <c r="AH83" s="33"/>
    </row>
    <row r="84" spans="1:34" ht="13.5" hidden="1" thickBot="1" x14ac:dyDescent="0.25">
      <c r="A84" s="12"/>
      <c r="B84" s="301" t="s">
        <v>96</v>
      </c>
      <c r="C84" s="302"/>
      <c r="D84" s="302"/>
      <c r="E84" s="302"/>
      <c r="F84" s="302"/>
      <c r="G84" s="302"/>
      <c r="H84" s="302"/>
      <c r="I84" s="302"/>
      <c r="J84" s="302"/>
      <c r="K84" s="302"/>
      <c r="L84" s="302"/>
      <c r="M84" s="302"/>
      <c r="N84" s="302"/>
      <c r="O84" s="302"/>
      <c r="P84" s="303"/>
      <c r="Q84" s="12"/>
      <c r="R84" s="12"/>
      <c r="S84" s="12"/>
      <c r="T84" s="12"/>
      <c r="U84" s="12"/>
      <c r="V84" s="12"/>
      <c r="W84" s="12"/>
      <c r="X84" s="12"/>
      <c r="Y84" s="13"/>
      <c r="Z84" s="1"/>
      <c r="AA84" s="1"/>
      <c r="AB84" s="1"/>
      <c r="AC84" s="1"/>
      <c r="AD84" s="1"/>
      <c r="AH84" s="33"/>
    </row>
    <row r="85" spans="1:34" hidden="1" x14ac:dyDescent="0.2">
      <c r="A85" s="14" t="s">
        <v>30</v>
      </c>
      <c r="B85" s="34">
        <v>1</v>
      </c>
      <c r="C85" s="34">
        <v>2</v>
      </c>
      <c r="D85" s="34">
        <v>3</v>
      </c>
      <c r="E85" s="34">
        <v>4</v>
      </c>
      <c r="F85" s="34">
        <v>5</v>
      </c>
      <c r="G85" s="34">
        <v>6</v>
      </c>
      <c r="H85" s="34">
        <v>7</v>
      </c>
      <c r="I85" s="34">
        <v>8</v>
      </c>
      <c r="J85" s="34">
        <v>9</v>
      </c>
      <c r="K85" s="34">
        <v>10</v>
      </c>
      <c r="L85" s="34">
        <v>11</v>
      </c>
      <c r="M85" s="34">
        <v>12</v>
      </c>
      <c r="N85" s="34">
        <v>13</v>
      </c>
      <c r="O85" s="34">
        <v>14</v>
      </c>
      <c r="P85" s="34">
        <v>15</v>
      </c>
      <c r="Q85" s="12"/>
      <c r="R85" s="12"/>
      <c r="S85" s="12"/>
      <c r="T85" s="12"/>
      <c r="U85" s="12"/>
      <c r="V85" s="12"/>
      <c r="W85" s="12"/>
      <c r="X85" s="12"/>
      <c r="Y85" s="13"/>
      <c r="Z85" s="1"/>
      <c r="AA85" s="1"/>
      <c r="AB85" s="1"/>
      <c r="AC85" s="1"/>
      <c r="AD85" s="1"/>
      <c r="AH85" s="33"/>
    </row>
    <row r="86" spans="1:34" hidden="1" x14ac:dyDescent="0.2">
      <c r="A86" s="24">
        <v>0</v>
      </c>
      <c r="B86" s="12">
        <v>0</v>
      </c>
      <c r="C86" s="12">
        <v>0</v>
      </c>
      <c r="D86" s="12">
        <v>0</v>
      </c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3"/>
      <c r="Z86" s="1"/>
      <c r="AA86" s="1"/>
      <c r="AB86" s="1"/>
      <c r="AC86" s="1"/>
      <c r="AD86" s="1"/>
      <c r="AH86" s="33"/>
    </row>
    <row r="87" spans="1:34" hidden="1" x14ac:dyDescent="0.2">
      <c r="A87" s="24">
        <v>1</v>
      </c>
      <c r="B87" s="23">
        <f t="shared" ref="B87:B97" si="42">+ROUND(B$99/12*$A87,2)</f>
        <v>0</v>
      </c>
      <c r="C87" s="23">
        <f t="shared" ref="C87:D97" si="43">+ROUND(C$99/12*$A87,2)</f>
        <v>0</v>
      </c>
      <c r="D87" s="23">
        <f t="shared" si="43"/>
        <v>0</v>
      </c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12"/>
      <c r="R87" s="12"/>
      <c r="S87" s="12"/>
      <c r="T87" s="12"/>
      <c r="U87" s="12"/>
      <c r="V87" s="12"/>
      <c r="W87" s="12"/>
      <c r="X87" s="12"/>
      <c r="Y87" s="13"/>
      <c r="Z87" s="1"/>
      <c r="AA87" s="1"/>
      <c r="AB87" s="1"/>
      <c r="AC87" s="1"/>
      <c r="AD87" s="1"/>
      <c r="AH87" s="33"/>
    </row>
    <row r="88" spans="1:34" hidden="1" x14ac:dyDescent="0.2">
      <c r="A88" s="24">
        <v>2</v>
      </c>
      <c r="B88" s="23">
        <f t="shared" si="42"/>
        <v>0</v>
      </c>
      <c r="C88" s="23">
        <f t="shared" si="43"/>
        <v>0</v>
      </c>
      <c r="D88" s="23">
        <f t="shared" si="43"/>
        <v>0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12"/>
      <c r="R88" s="12"/>
      <c r="S88" s="12"/>
      <c r="T88" s="12"/>
      <c r="U88" s="12"/>
      <c r="V88" s="12"/>
      <c r="W88" s="12"/>
      <c r="X88" s="12"/>
      <c r="Y88" s="13"/>
      <c r="Z88" s="1"/>
      <c r="AA88" s="1"/>
      <c r="AB88" s="1"/>
      <c r="AC88" s="1"/>
      <c r="AD88" s="1"/>
      <c r="AH88" s="33"/>
    </row>
    <row r="89" spans="1:34" hidden="1" x14ac:dyDescent="0.2">
      <c r="A89" s="24">
        <v>3</v>
      </c>
      <c r="B89" s="23">
        <f t="shared" si="42"/>
        <v>0</v>
      </c>
      <c r="C89" s="23">
        <f t="shared" si="43"/>
        <v>0</v>
      </c>
      <c r="D89" s="23">
        <f t="shared" si="43"/>
        <v>0</v>
      </c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12"/>
      <c r="R89" s="12"/>
      <c r="S89" s="12"/>
      <c r="T89" s="12"/>
      <c r="U89" s="12"/>
      <c r="V89" s="12"/>
      <c r="W89" s="12"/>
      <c r="X89" s="12"/>
      <c r="Y89" s="13"/>
      <c r="Z89" s="1"/>
      <c r="AA89" s="1"/>
      <c r="AB89" s="1"/>
      <c r="AC89" s="1"/>
      <c r="AD89" s="1"/>
      <c r="AH89" s="33"/>
    </row>
    <row r="90" spans="1:34" hidden="1" x14ac:dyDescent="0.2">
      <c r="A90" s="24">
        <v>4</v>
      </c>
      <c r="B90" s="23">
        <f t="shared" si="42"/>
        <v>0</v>
      </c>
      <c r="C90" s="23">
        <f t="shared" si="43"/>
        <v>0</v>
      </c>
      <c r="D90" s="23">
        <f t="shared" si="43"/>
        <v>0</v>
      </c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12"/>
      <c r="R90" s="12"/>
      <c r="S90" s="12"/>
      <c r="T90" s="12"/>
      <c r="U90" s="12"/>
      <c r="V90" s="12"/>
      <c r="W90" s="12"/>
      <c r="X90" s="12"/>
      <c r="Y90" s="13"/>
      <c r="Z90" s="1"/>
      <c r="AA90" s="1"/>
      <c r="AB90" s="1"/>
      <c r="AC90" s="1"/>
      <c r="AD90" s="1"/>
      <c r="AH90" s="33"/>
    </row>
    <row r="91" spans="1:34" hidden="1" x14ac:dyDescent="0.2">
      <c r="A91" s="24">
        <v>5</v>
      </c>
      <c r="B91" s="23">
        <f t="shared" si="42"/>
        <v>0</v>
      </c>
      <c r="C91" s="23">
        <f t="shared" si="43"/>
        <v>0</v>
      </c>
      <c r="D91" s="23">
        <f t="shared" si="43"/>
        <v>0</v>
      </c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12"/>
      <c r="R91" s="12"/>
      <c r="S91" s="12"/>
      <c r="T91" s="12"/>
      <c r="U91" s="12"/>
      <c r="V91" s="12"/>
      <c r="W91" s="12"/>
      <c r="X91" s="12"/>
      <c r="Y91" s="13"/>
      <c r="Z91" s="1"/>
      <c r="AA91" s="1"/>
      <c r="AB91" s="1"/>
      <c r="AC91" s="1"/>
      <c r="AD91" s="1"/>
      <c r="AH91" s="33"/>
    </row>
    <row r="92" spans="1:34" hidden="1" x14ac:dyDescent="0.2">
      <c r="A92" s="24">
        <v>6</v>
      </c>
      <c r="B92" s="23">
        <f t="shared" si="42"/>
        <v>0</v>
      </c>
      <c r="C92" s="23">
        <f t="shared" si="43"/>
        <v>0</v>
      </c>
      <c r="D92" s="23">
        <f t="shared" si="43"/>
        <v>0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12"/>
      <c r="R92" s="12"/>
      <c r="S92" s="12"/>
      <c r="T92" s="12"/>
      <c r="U92" s="12"/>
      <c r="V92" s="12"/>
      <c r="W92" s="12"/>
      <c r="X92" s="12"/>
      <c r="Y92" s="13"/>
      <c r="Z92" s="1"/>
      <c r="AA92" s="1"/>
      <c r="AB92" s="1"/>
      <c r="AC92" s="1"/>
      <c r="AD92" s="1"/>
      <c r="AH92" s="33"/>
    </row>
    <row r="93" spans="1:34" hidden="1" x14ac:dyDescent="0.2">
      <c r="A93" s="24">
        <v>7</v>
      </c>
      <c r="B93" s="23">
        <f t="shared" si="42"/>
        <v>0</v>
      </c>
      <c r="C93" s="23">
        <f t="shared" si="43"/>
        <v>0</v>
      </c>
      <c r="D93" s="23">
        <f t="shared" si="43"/>
        <v>0</v>
      </c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12"/>
      <c r="R93" s="12"/>
      <c r="S93" s="12"/>
      <c r="T93" s="12"/>
      <c r="U93" s="12"/>
      <c r="V93" s="12"/>
      <c r="W93" s="12"/>
      <c r="X93" s="12"/>
      <c r="Y93" s="13"/>
      <c r="Z93" s="1"/>
      <c r="AA93" s="1"/>
      <c r="AB93" s="1"/>
      <c r="AC93" s="1"/>
      <c r="AD93" s="1"/>
      <c r="AH93" s="33"/>
    </row>
    <row r="94" spans="1:34" hidden="1" x14ac:dyDescent="0.2">
      <c r="A94" s="24">
        <v>8</v>
      </c>
      <c r="B94" s="23">
        <f t="shared" si="42"/>
        <v>0</v>
      </c>
      <c r="C94" s="23">
        <f t="shared" si="43"/>
        <v>0</v>
      </c>
      <c r="D94" s="23">
        <f t="shared" si="43"/>
        <v>0</v>
      </c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12"/>
      <c r="R94" s="12"/>
      <c r="S94" s="12"/>
      <c r="T94" s="12"/>
      <c r="U94" s="12"/>
      <c r="V94" s="12"/>
      <c r="W94" s="12"/>
      <c r="X94" s="12"/>
      <c r="Y94" s="13"/>
      <c r="Z94" s="1"/>
      <c r="AA94" s="1"/>
      <c r="AB94" s="1"/>
      <c r="AC94" s="1"/>
      <c r="AD94" s="1"/>
      <c r="AH94" s="33"/>
    </row>
    <row r="95" spans="1:34" hidden="1" x14ac:dyDescent="0.2">
      <c r="A95" s="24">
        <v>9</v>
      </c>
      <c r="B95" s="23">
        <f t="shared" si="42"/>
        <v>0</v>
      </c>
      <c r="C95" s="23">
        <f t="shared" si="43"/>
        <v>0</v>
      </c>
      <c r="D95" s="23">
        <f t="shared" si="43"/>
        <v>0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12"/>
      <c r="R95" s="12"/>
      <c r="S95" s="12"/>
      <c r="T95" s="12"/>
      <c r="U95" s="12"/>
      <c r="V95" s="12"/>
      <c r="W95" s="12"/>
      <c r="X95" s="12"/>
      <c r="Y95" s="13"/>
      <c r="Z95" s="1"/>
      <c r="AA95" s="1"/>
      <c r="AB95" s="1"/>
      <c r="AC95" s="1"/>
      <c r="AD95" s="1"/>
      <c r="AH95" s="33"/>
    </row>
    <row r="96" spans="1:34" hidden="1" x14ac:dyDescent="0.2">
      <c r="A96" s="24">
        <v>10</v>
      </c>
      <c r="B96" s="23">
        <f t="shared" si="42"/>
        <v>0</v>
      </c>
      <c r="C96" s="23">
        <f t="shared" si="43"/>
        <v>0</v>
      </c>
      <c r="D96" s="23">
        <f t="shared" si="43"/>
        <v>0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12"/>
      <c r="R96" s="12"/>
      <c r="S96" s="12"/>
      <c r="T96" s="12"/>
      <c r="U96" s="12"/>
      <c r="V96" s="12"/>
      <c r="W96" s="12"/>
      <c r="X96" s="12"/>
      <c r="Y96" s="13"/>
      <c r="Z96" s="1"/>
      <c r="AA96" s="1"/>
      <c r="AB96" s="1"/>
      <c r="AC96" s="1"/>
      <c r="AD96" s="1"/>
      <c r="AH96" s="33"/>
    </row>
    <row r="97" spans="1:35" hidden="1" x14ac:dyDescent="0.2">
      <c r="A97" s="24">
        <v>11</v>
      </c>
      <c r="B97" s="23">
        <f t="shared" si="42"/>
        <v>0</v>
      </c>
      <c r="C97" s="23">
        <f t="shared" si="43"/>
        <v>0</v>
      </c>
      <c r="D97" s="23">
        <f t="shared" si="43"/>
        <v>0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12"/>
      <c r="R97" s="12"/>
      <c r="S97" s="12"/>
      <c r="T97" s="12"/>
      <c r="U97" s="12"/>
      <c r="V97" s="12"/>
      <c r="W97" s="12"/>
      <c r="X97" s="12"/>
      <c r="Y97" s="13"/>
      <c r="Z97" s="1"/>
      <c r="AA97" s="1"/>
      <c r="AB97" s="1"/>
      <c r="AC97" s="1"/>
      <c r="AD97" s="1"/>
      <c r="AH97" s="33"/>
    </row>
    <row r="98" spans="1:35" hidden="1" x14ac:dyDescent="0.2">
      <c r="A98" s="24">
        <v>12</v>
      </c>
      <c r="B98" s="36">
        <v>0</v>
      </c>
      <c r="C98" s="36">
        <f>+ROUND(B98*1.22,2)</f>
        <v>0</v>
      </c>
      <c r="D98" s="36">
        <f>+B98</f>
        <v>0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12"/>
      <c r="R98" s="12"/>
      <c r="S98" s="12"/>
      <c r="T98" s="12"/>
      <c r="U98" s="12"/>
      <c r="V98" s="12"/>
      <c r="W98" s="12"/>
      <c r="X98" s="12"/>
      <c r="Y98" s="13"/>
      <c r="Z98" s="1"/>
      <c r="AA98" s="1"/>
      <c r="AB98" s="1"/>
      <c r="AC98" s="1"/>
      <c r="AD98" s="1"/>
      <c r="AH98" s="33"/>
    </row>
    <row r="99" spans="1:35" hidden="1" x14ac:dyDescent="0.2">
      <c r="A99" s="24">
        <v>13</v>
      </c>
      <c r="B99" s="36">
        <f>+B98</f>
        <v>0</v>
      </c>
      <c r="C99" s="36">
        <f>+C98</f>
        <v>0</v>
      </c>
      <c r="D99" s="36">
        <f>+D98</f>
        <v>0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12"/>
      <c r="R99" s="12"/>
      <c r="S99" s="12"/>
      <c r="T99" s="12"/>
      <c r="U99" s="12"/>
      <c r="V99" s="12"/>
      <c r="W99" s="12"/>
      <c r="X99" s="12"/>
      <c r="Y99" s="13"/>
      <c r="Z99" s="1"/>
      <c r="AA99" s="1"/>
      <c r="AB99" s="1"/>
      <c r="AC99" s="1"/>
      <c r="AD99" s="1"/>
      <c r="AH99" s="33"/>
    </row>
    <row r="100" spans="1:35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3"/>
      <c r="Z100" s="1"/>
      <c r="AA100" s="1"/>
      <c r="AB100" s="1"/>
      <c r="AC100" s="1"/>
      <c r="AD100" s="1"/>
      <c r="AH100" s="33"/>
    </row>
    <row r="101" spans="1:35" x14ac:dyDescent="0.2">
      <c r="A101" s="181" t="s">
        <v>57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3"/>
      <c r="Z101" s="1"/>
      <c r="AA101" s="1"/>
      <c r="AB101" s="1"/>
      <c r="AC101" s="1"/>
      <c r="AD101" s="1"/>
      <c r="AH101" s="33"/>
    </row>
    <row r="102" spans="1:35" x14ac:dyDescent="0.2">
      <c r="A102" s="181" t="s">
        <v>100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3"/>
      <c r="Z102" s="1"/>
      <c r="AA102" s="1"/>
      <c r="AB102" s="1"/>
      <c r="AC102" s="1"/>
      <c r="AD102" s="1"/>
      <c r="AH102" s="33"/>
    </row>
    <row r="103" spans="1:35" x14ac:dyDescent="0.2">
      <c r="A103" s="15"/>
    </row>
    <row r="104" spans="1:35" x14ac:dyDescent="0.2">
      <c r="A104" t="s">
        <v>287</v>
      </c>
      <c r="B104" s="16"/>
      <c r="C104" s="16"/>
      <c r="D104" s="230" t="s">
        <v>289</v>
      </c>
      <c r="E104" s="16"/>
      <c r="F104" s="16" t="s">
        <v>291</v>
      </c>
      <c r="J104" s="35"/>
      <c r="K104" s="35"/>
      <c r="L104" s="35"/>
    </row>
    <row r="105" spans="1:35" x14ac:dyDescent="0.2">
      <c r="A105" s="14"/>
      <c r="B105" s="14"/>
      <c r="C105" s="14"/>
      <c r="D105" s="231" t="s">
        <v>288</v>
      </c>
      <c r="E105" s="14"/>
      <c r="F105" s="14" t="s">
        <v>290</v>
      </c>
      <c r="H105" s="29"/>
      <c r="I105" s="29"/>
      <c r="J105" s="29"/>
      <c r="K105" s="29"/>
      <c r="L105" s="29"/>
    </row>
    <row r="106" spans="1:35" x14ac:dyDescent="0.2">
      <c r="A106" s="24"/>
      <c r="B106" s="25"/>
      <c r="C106" s="25"/>
      <c r="D106" s="25"/>
      <c r="E106" s="25"/>
      <c r="F106" s="25"/>
      <c r="H106" s="11"/>
      <c r="I106" s="11"/>
      <c r="J106" s="11"/>
      <c r="K106" s="11"/>
      <c r="L106" s="11"/>
    </row>
    <row r="107" spans="1:35" x14ac:dyDescent="0.2">
      <c r="A107" s="24"/>
      <c r="B107" s="23"/>
      <c r="C107" s="23"/>
      <c r="D107" s="232" t="s">
        <v>292</v>
      </c>
      <c r="F107" s="233" t="s">
        <v>291</v>
      </c>
      <c r="H107" s="11"/>
      <c r="I107" s="11"/>
      <c r="J107" s="11"/>
      <c r="K107" s="11"/>
      <c r="L107" s="30"/>
    </row>
    <row r="108" spans="1:35" x14ac:dyDescent="0.2">
      <c r="A108" s="24"/>
      <c r="B108" s="23"/>
      <c r="C108" s="23"/>
      <c r="D108" s="23"/>
      <c r="E108" s="23"/>
      <c r="F108" s="23"/>
      <c r="H108" s="11"/>
      <c r="I108" s="11"/>
      <c r="J108" s="11"/>
      <c r="K108" s="11"/>
      <c r="L108" s="11"/>
      <c r="Q108" s="17"/>
    </row>
    <row r="109" spans="1:35" x14ac:dyDescent="0.2">
      <c r="A109" s="24"/>
      <c r="B109" s="23"/>
      <c r="C109" s="23"/>
      <c r="D109" s="23"/>
      <c r="E109" s="23"/>
      <c r="F109" s="23"/>
      <c r="H109" s="11"/>
      <c r="I109" s="11"/>
      <c r="J109" s="11"/>
      <c r="K109" s="11"/>
      <c r="L109" s="11"/>
      <c r="Q109" s="17"/>
      <c r="AH109" s="26"/>
      <c r="AI109" s="26"/>
    </row>
    <row r="110" spans="1:35" x14ac:dyDescent="0.2">
      <c r="A110" s="24"/>
      <c r="B110" s="23"/>
      <c r="C110" s="23"/>
      <c r="D110" s="23"/>
      <c r="E110" s="23"/>
      <c r="F110" s="23"/>
      <c r="H110" s="11"/>
      <c r="I110" s="11"/>
      <c r="J110" s="11"/>
      <c r="K110" s="11"/>
      <c r="L110" s="11"/>
      <c r="AH110" s="26"/>
      <c r="AI110" s="26"/>
    </row>
    <row r="111" spans="1:35" x14ac:dyDescent="0.2">
      <c r="A111" s="24"/>
      <c r="B111" s="23"/>
      <c r="C111" s="23"/>
      <c r="D111" s="23"/>
      <c r="E111" s="23"/>
      <c r="F111" s="23"/>
      <c r="H111" s="11"/>
      <c r="I111" s="11"/>
      <c r="J111" s="11"/>
      <c r="K111" s="11"/>
      <c r="L111" s="11"/>
      <c r="AH111" s="26"/>
      <c r="AI111" s="26"/>
    </row>
    <row r="112" spans="1:35" x14ac:dyDescent="0.2">
      <c r="A112" s="24"/>
      <c r="B112" s="23"/>
      <c r="C112" s="23"/>
      <c r="D112" s="23"/>
      <c r="E112" s="23"/>
      <c r="F112" s="23"/>
      <c r="H112" s="11"/>
      <c r="I112" s="11"/>
      <c r="J112" s="11"/>
      <c r="K112" s="11"/>
      <c r="L112" s="11"/>
      <c r="AH112" s="26"/>
      <c r="AI112" s="26"/>
    </row>
    <row r="113" spans="1:35" x14ac:dyDescent="0.2">
      <c r="A113" s="24"/>
      <c r="B113" s="23"/>
      <c r="C113" s="23"/>
      <c r="D113" s="23"/>
      <c r="E113" s="23"/>
      <c r="F113" s="23"/>
      <c r="H113" s="11"/>
      <c r="I113" s="11"/>
      <c r="J113" s="11"/>
      <c r="K113" s="11"/>
      <c r="L113" s="11"/>
      <c r="AH113" s="26"/>
      <c r="AI113" s="26"/>
    </row>
    <row r="114" spans="1:35" x14ac:dyDescent="0.2">
      <c r="A114" s="24"/>
      <c r="B114" s="23"/>
      <c r="C114" s="23"/>
      <c r="D114" s="23"/>
      <c r="E114" s="23"/>
      <c r="F114" s="23"/>
      <c r="H114" s="11"/>
      <c r="I114" s="11"/>
      <c r="J114" s="11"/>
      <c r="K114" s="11"/>
      <c r="L114" s="11"/>
      <c r="AH114" s="26"/>
      <c r="AI114" s="26"/>
    </row>
    <row r="115" spans="1:35" x14ac:dyDescent="0.2">
      <c r="A115" s="24"/>
      <c r="B115" s="23"/>
      <c r="C115" s="23"/>
      <c r="D115" s="23"/>
      <c r="E115" s="23"/>
      <c r="F115" s="23"/>
      <c r="H115" s="11"/>
      <c r="I115" s="11"/>
      <c r="J115" s="11"/>
      <c r="K115" s="11"/>
      <c r="L115" s="11"/>
    </row>
    <row r="116" spans="1:35" x14ac:dyDescent="0.2">
      <c r="A116" s="24"/>
      <c r="B116" s="23"/>
      <c r="C116" s="23"/>
      <c r="D116" s="23"/>
      <c r="E116" s="23"/>
      <c r="F116" s="23"/>
      <c r="H116" s="11"/>
      <c r="I116" s="11"/>
      <c r="J116" s="11"/>
      <c r="K116" s="11"/>
      <c r="L116" s="11"/>
    </row>
    <row r="117" spans="1:35" x14ac:dyDescent="0.2">
      <c r="A117" s="24"/>
      <c r="B117" s="23"/>
      <c r="C117" s="23"/>
      <c r="D117" s="23"/>
      <c r="E117" s="23"/>
      <c r="F117" s="23"/>
      <c r="H117" s="11"/>
      <c r="I117" s="11"/>
      <c r="J117" s="11"/>
      <c r="K117" s="11"/>
      <c r="L117" s="11"/>
    </row>
    <row r="118" spans="1:35" x14ac:dyDescent="0.2">
      <c r="A118" s="24"/>
      <c r="B118" s="23"/>
      <c r="C118" s="23"/>
      <c r="D118" s="23"/>
      <c r="E118" s="23"/>
      <c r="F118" s="23"/>
      <c r="H118" s="11"/>
      <c r="I118" s="11"/>
      <c r="J118" s="11"/>
      <c r="K118" s="11"/>
      <c r="L118" s="11"/>
    </row>
    <row r="119" spans="1:35" x14ac:dyDescent="0.2">
      <c r="A119" s="24"/>
      <c r="B119" s="5"/>
      <c r="C119" s="11"/>
      <c r="D119" s="5"/>
      <c r="E119" s="5"/>
      <c r="F119" s="5"/>
      <c r="H119" s="11"/>
      <c r="I119" s="11"/>
      <c r="J119" s="11"/>
      <c r="K119" s="11"/>
      <c r="L119" s="11"/>
    </row>
    <row r="120" spans="1:35" x14ac:dyDescent="0.2">
      <c r="A120" s="24"/>
      <c r="B120" s="5"/>
      <c r="C120" s="11"/>
      <c r="D120" s="5"/>
      <c r="E120" s="5"/>
      <c r="F120" s="5"/>
      <c r="G120" s="23"/>
      <c r="H120" s="23"/>
      <c r="I120" s="23"/>
      <c r="J120" s="23"/>
      <c r="K120" s="23"/>
      <c r="L120" s="23"/>
      <c r="M120" s="24"/>
      <c r="N120" s="23"/>
      <c r="O120" s="23"/>
      <c r="P120" s="23"/>
    </row>
    <row r="121" spans="1:35" x14ac:dyDescent="0.2">
      <c r="A121" s="24"/>
      <c r="B121" s="16"/>
      <c r="C121" s="16"/>
      <c r="D121" s="16"/>
      <c r="E121" s="16"/>
      <c r="F121" s="16"/>
      <c r="G121" s="23"/>
      <c r="H121" s="23"/>
      <c r="I121" s="23"/>
      <c r="J121" s="23"/>
      <c r="K121" s="23"/>
      <c r="M121" s="24"/>
      <c r="N121" s="23"/>
      <c r="O121" s="23"/>
      <c r="P121" s="23"/>
    </row>
    <row r="122" spans="1:35" x14ac:dyDescent="0.2">
      <c r="A122" s="14"/>
      <c r="B122" s="14"/>
      <c r="C122" s="14"/>
      <c r="D122" s="14"/>
      <c r="E122" s="14"/>
      <c r="F122" s="14"/>
      <c r="G122" s="23"/>
      <c r="H122" s="23"/>
      <c r="I122" s="23"/>
      <c r="J122" s="23"/>
      <c r="K122" s="23"/>
      <c r="M122" s="24"/>
      <c r="N122" s="23"/>
      <c r="O122" s="23"/>
      <c r="P122" s="23"/>
    </row>
    <row r="123" spans="1:35" x14ac:dyDescent="0.2">
      <c r="A123" s="24"/>
      <c r="B123" s="25"/>
      <c r="C123" s="25"/>
      <c r="D123" s="25"/>
      <c r="E123" s="25"/>
      <c r="F123" s="25"/>
      <c r="G123" s="23"/>
      <c r="H123" s="23"/>
      <c r="I123" s="23"/>
      <c r="J123" s="23"/>
      <c r="K123" s="23"/>
      <c r="M123" s="24"/>
      <c r="N123" s="23"/>
      <c r="O123" s="23"/>
      <c r="P123" s="23"/>
    </row>
    <row r="124" spans="1:35" x14ac:dyDescent="0.2">
      <c r="A124" s="24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M124" s="24"/>
      <c r="N124" s="23"/>
      <c r="O124" s="23"/>
      <c r="P124" s="23"/>
    </row>
    <row r="125" spans="1:35" x14ac:dyDescent="0.2">
      <c r="A125" s="24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M125" s="24"/>
      <c r="N125" s="23"/>
      <c r="O125" s="23"/>
      <c r="P125" s="23"/>
    </row>
    <row r="126" spans="1:35" x14ac:dyDescent="0.2">
      <c r="A126" s="24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M126" s="24"/>
      <c r="N126" s="23"/>
      <c r="O126" s="23"/>
      <c r="P126" s="23"/>
    </row>
    <row r="127" spans="1:35" x14ac:dyDescent="0.2">
      <c r="A127" s="24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M127" s="24"/>
      <c r="N127" s="23"/>
      <c r="O127" s="23"/>
      <c r="P127" s="23"/>
    </row>
    <row r="128" spans="1:35" x14ac:dyDescent="0.2">
      <c r="A128" s="24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M128" s="24"/>
      <c r="N128" s="23"/>
      <c r="O128" s="23"/>
      <c r="P128" s="23"/>
    </row>
    <row r="129" spans="1:16" x14ac:dyDescent="0.2">
      <c r="A129" s="24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M129" s="24"/>
      <c r="N129" s="23"/>
      <c r="O129" s="23"/>
      <c r="P129" s="23"/>
    </row>
    <row r="130" spans="1:16" x14ac:dyDescent="0.2">
      <c r="A130" s="24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M130" s="24"/>
      <c r="N130" s="23"/>
      <c r="O130" s="23"/>
      <c r="P130" s="23"/>
    </row>
    <row r="131" spans="1:16" x14ac:dyDescent="0.2">
      <c r="A131" s="24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M131" s="24"/>
      <c r="N131" s="23"/>
      <c r="O131" s="23"/>
      <c r="P131" s="23"/>
    </row>
    <row r="132" spans="1:16" x14ac:dyDescent="0.2">
      <c r="A132" s="24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M132" s="24"/>
      <c r="N132" s="23"/>
      <c r="O132" s="23"/>
      <c r="P132" s="23"/>
    </row>
    <row r="133" spans="1:16" x14ac:dyDescent="0.2">
      <c r="A133" s="24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M133" s="24"/>
      <c r="N133" s="23"/>
      <c r="O133" s="23"/>
      <c r="P133" s="23"/>
    </row>
    <row r="134" spans="1:16" x14ac:dyDescent="0.2">
      <c r="A134" s="24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M134" s="24"/>
      <c r="N134" s="23"/>
      <c r="O134" s="23"/>
      <c r="P134" s="23"/>
    </row>
    <row r="135" spans="1:16" x14ac:dyDescent="0.2">
      <c r="A135" s="24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M135" s="24"/>
      <c r="N135" s="23"/>
      <c r="O135" s="23"/>
      <c r="P135" s="23"/>
    </row>
    <row r="136" spans="1:16" x14ac:dyDescent="0.2">
      <c r="A136" s="24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M136" s="24"/>
      <c r="N136" s="23"/>
      <c r="O136" s="23"/>
      <c r="P136" s="23"/>
    </row>
    <row r="137" spans="1:16" x14ac:dyDescent="0.2">
      <c r="A137" s="24"/>
      <c r="B137" s="5"/>
      <c r="C137" s="11"/>
      <c r="D137" s="5"/>
      <c r="E137" s="5"/>
      <c r="F137" s="5"/>
      <c r="G137" s="23"/>
      <c r="H137" s="23"/>
      <c r="I137" s="23"/>
      <c r="J137" s="23"/>
      <c r="K137" s="23"/>
      <c r="M137" s="24"/>
      <c r="N137" s="23"/>
      <c r="O137" s="23"/>
      <c r="P137" s="23"/>
    </row>
    <row r="138" spans="1:16" x14ac:dyDescent="0.2">
      <c r="A138" s="24"/>
      <c r="B138" s="16"/>
      <c r="C138" s="16"/>
      <c r="D138" s="16"/>
      <c r="E138" s="16"/>
      <c r="F138" s="16"/>
      <c r="G138" s="23"/>
      <c r="H138" s="23"/>
      <c r="I138" s="23"/>
      <c r="J138" s="23"/>
      <c r="K138" s="23"/>
      <c r="M138" s="24"/>
      <c r="N138" s="23"/>
      <c r="O138" s="23"/>
      <c r="P138" s="23"/>
    </row>
    <row r="139" spans="1:16" x14ac:dyDescent="0.2">
      <c r="A139" s="14"/>
      <c r="B139" s="14"/>
      <c r="C139" s="14"/>
      <c r="D139" s="14"/>
      <c r="E139" s="14"/>
      <c r="F139" s="14"/>
      <c r="G139" s="23"/>
      <c r="H139" s="23"/>
      <c r="I139" s="23"/>
      <c r="J139" s="23"/>
      <c r="K139" s="23"/>
      <c r="M139" s="24"/>
      <c r="N139" s="23"/>
      <c r="O139" s="23"/>
      <c r="P139" s="23"/>
    </row>
    <row r="140" spans="1:16" x14ac:dyDescent="0.2">
      <c r="A140" s="24"/>
      <c r="B140" s="25"/>
      <c r="C140" s="25"/>
      <c r="D140" s="25"/>
      <c r="E140" s="25"/>
      <c r="F140" s="25"/>
      <c r="G140" s="23"/>
      <c r="H140" s="23"/>
      <c r="I140" s="23"/>
      <c r="J140" s="23"/>
      <c r="K140" s="23"/>
      <c r="M140" s="24"/>
      <c r="N140" s="23"/>
      <c r="O140" s="23"/>
      <c r="P140" s="23"/>
    </row>
    <row r="141" spans="1:16" x14ac:dyDescent="0.2">
      <c r="A141" s="24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M141" s="24"/>
      <c r="N141" s="23"/>
      <c r="O141" s="23"/>
      <c r="P141" s="23"/>
    </row>
    <row r="142" spans="1:16" x14ac:dyDescent="0.2">
      <c r="A142" s="24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M142" s="24"/>
      <c r="N142" s="23"/>
      <c r="O142" s="23"/>
      <c r="P142" s="23"/>
    </row>
    <row r="143" spans="1:16" x14ac:dyDescent="0.2">
      <c r="A143" s="24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M143" s="24"/>
      <c r="N143" s="23"/>
      <c r="O143" s="23"/>
      <c r="P143" s="23"/>
    </row>
    <row r="144" spans="1:16" x14ac:dyDescent="0.2">
      <c r="A144" s="24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M144" s="24"/>
      <c r="N144" s="23"/>
      <c r="O144" s="23"/>
      <c r="P144" s="23"/>
    </row>
    <row r="145" spans="1:16" x14ac:dyDescent="0.2">
      <c r="A145" s="24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M145" s="24"/>
      <c r="N145" s="23"/>
      <c r="O145" s="23"/>
      <c r="P145" s="23"/>
    </row>
    <row r="146" spans="1:16" x14ac:dyDescent="0.2">
      <c r="A146" s="24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M146" s="24"/>
      <c r="N146" s="23"/>
      <c r="O146" s="23"/>
      <c r="P146" s="23"/>
    </row>
    <row r="147" spans="1:16" x14ac:dyDescent="0.2">
      <c r="A147" s="24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M147" s="24"/>
      <c r="N147" s="23"/>
      <c r="O147" s="23"/>
      <c r="P147" s="23"/>
    </row>
    <row r="148" spans="1:16" x14ac:dyDescent="0.2">
      <c r="A148" s="24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M148" s="24"/>
      <c r="N148" s="23"/>
      <c r="O148" s="23"/>
      <c r="P148" s="23"/>
    </row>
    <row r="149" spans="1:16" x14ac:dyDescent="0.2">
      <c r="A149" s="24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M149" s="24"/>
      <c r="N149" s="23"/>
      <c r="O149" s="23"/>
      <c r="P149" s="23"/>
    </row>
    <row r="150" spans="1:16" x14ac:dyDescent="0.2">
      <c r="A150" s="24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M150" s="24"/>
      <c r="N150" s="23"/>
      <c r="O150" s="23"/>
      <c r="P150" s="23"/>
    </row>
    <row r="151" spans="1:16" x14ac:dyDescent="0.2">
      <c r="A151" s="24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M151" s="24"/>
      <c r="N151" s="23"/>
      <c r="O151" s="23"/>
      <c r="P151" s="23"/>
    </row>
    <row r="152" spans="1:16" x14ac:dyDescent="0.2">
      <c r="A152" s="24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M152" s="24"/>
      <c r="N152" s="23"/>
      <c r="O152" s="23"/>
      <c r="P152" s="23"/>
    </row>
    <row r="153" spans="1:16" x14ac:dyDescent="0.2">
      <c r="A153" s="24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M153" s="24"/>
      <c r="N153" s="23"/>
      <c r="O153" s="23"/>
      <c r="P153" s="23"/>
    </row>
    <row r="154" spans="1:16" x14ac:dyDescent="0.2">
      <c r="A154" s="24"/>
      <c r="B154" s="5"/>
      <c r="C154" s="11"/>
      <c r="D154" s="5"/>
      <c r="E154" s="5"/>
      <c r="F154" s="5"/>
      <c r="G154" s="23"/>
      <c r="H154" s="23"/>
      <c r="I154" s="23"/>
      <c r="J154" s="23"/>
      <c r="K154" s="23"/>
      <c r="M154" s="24"/>
      <c r="N154" s="23"/>
      <c r="O154" s="23"/>
      <c r="P154" s="23"/>
    </row>
    <row r="155" spans="1:16" x14ac:dyDescent="0.2">
      <c r="B155" s="5"/>
      <c r="C155" s="5"/>
      <c r="D155" s="5"/>
      <c r="E155" s="5"/>
      <c r="F155" s="5"/>
    </row>
  </sheetData>
  <sheetProtection password="C03E" sheet="1" objects="1" scenarios="1"/>
  <mergeCells count="17">
    <mergeCell ref="B68:P68"/>
    <mergeCell ref="B84:P84"/>
    <mergeCell ref="P3:R3"/>
    <mergeCell ref="A3:C3"/>
    <mergeCell ref="D3:F3"/>
    <mergeCell ref="G3:I3"/>
    <mergeCell ref="J3:L3"/>
    <mergeCell ref="M3:O3"/>
    <mergeCell ref="B20:P20"/>
    <mergeCell ref="B36:P36"/>
    <mergeCell ref="AH3:AJ3"/>
    <mergeCell ref="AE3:AG3"/>
    <mergeCell ref="AB3:AD3"/>
    <mergeCell ref="B52:P52"/>
    <mergeCell ref="S3:U3"/>
    <mergeCell ref="V3:X3"/>
    <mergeCell ref="Y3:AA3"/>
  </mergeCells>
  <phoneticPr fontId="0" type="noConversion"/>
  <dataValidations count="1">
    <dataValidation type="list" showInputMessage="1" showErrorMessage="1" sqref="F107" xr:uid="{00000000-0002-0000-0100-000000000000}">
      <formula1>$F$104:$F$105</formula1>
    </dataValidation>
  </dataValidations>
  <printOptions gridLines="1" gridLinesSet="0"/>
  <pageMargins left="0.75" right="0.75" top="1" bottom="1" header="0.511811024" footer="0.511811024"/>
  <pageSetup paperSize="9" orientation="landscape" r:id="rId1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8"/>
  <sheetViews>
    <sheetView topLeftCell="A31" workbookViewId="0">
      <selection activeCell="B31" sqref="B31:L32"/>
    </sheetView>
  </sheetViews>
  <sheetFormatPr baseColWidth="10" defaultRowHeight="12.75" x14ac:dyDescent="0.2"/>
  <cols>
    <col min="1" max="1" width="9.5" customWidth="1"/>
  </cols>
  <sheetData>
    <row r="1" spans="1:10" x14ac:dyDescent="0.2">
      <c r="A1" s="15" t="s">
        <v>56</v>
      </c>
    </row>
    <row r="2" spans="1:10" x14ac:dyDescent="0.2">
      <c r="D2" s="5"/>
      <c r="E2" s="5"/>
    </row>
    <row r="3" spans="1:10" x14ac:dyDescent="0.2">
      <c r="A3" s="103" t="s">
        <v>283</v>
      </c>
      <c r="D3" s="5"/>
      <c r="E3" s="5"/>
    </row>
    <row r="4" spans="1:10" x14ac:dyDescent="0.2">
      <c r="A4" s="103" t="s">
        <v>284</v>
      </c>
      <c r="D4" s="5"/>
      <c r="E4" s="5"/>
    </row>
    <row r="5" spans="1:10" x14ac:dyDescent="0.2">
      <c r="D5" s="5"/>
      <c r="E5" s="5"/>
    </row>
    <row r="6" spans="1:10" x14ac:dyDescent="0.2">
      <c r="B6" t="s">
        <v>58</v>
      </c>
      <c r="D6" s="5"/>
      <c r="E6" s="5"/>
    </row>
    <row r="7" spans="1:10" x14ac:dyDescent="0.2">
      <c r="D7" s="5"/>
      <c r="E7" s="5"/>
    </row>
    <row r="8" spans="1:10" x14ac:dyDescent="0.2">
      <c r="B8" s="87"/>
      <c r="C8" s="88" t="s">
        <v>122</v>
      </c>
      <c r="D8" s="89"/>
      <c r="E8" s="89"/>
      <c r="F8" s="90"/>
      <c r="G8" s="90"/>
      <c r="H8" s="90"/>
      <c r="I8" s="90"/>
      <c r="J8" s="91"/>
    </row>
    <row r="9" spans="1:10" x14ac:dyDescent="0.2">
      <c r="B9" s="10"/>
      <c r="C9" s="15"/>
      <c r="D9" s="5"/>
      <c r="E9" s="5"/>
    </row>
    <row r="10" spans="1:10" x14ac:dyDescent="0.2">
      <c r="B10" s="15" t="s">
        <v>123</v>
      </c>
      <c r="C10" s="15"/>
      <c r="D10" s="5"/>
      <c r="E10" s="5"/>
    </row>
    <row r="11" spans="1:10" x14ac:dyDescent="0.2">
      <c r="B11" s="15"/>
      <c r="C11" s="15"/>
      <c r="D11" s="5"/>
      <c r="E11" s="5"/>
    </row>
    <row r="12" spans="1:10" x14ac:dyDescent="0.2">
      <c r="B12" s="181" t="s">
        <v>299</v>
      </c>
      <c r="C12" s="15"/>
      <c r="D12" s="5"/>
      <c r="E12" s="5"/>
    </row>
    <row r="13" spans="1:10" x14ac:dyDescent="0.2">
      <c r="B13" s="181"/>
      <c r="C13" s="15"/>
      <c r="D13" s="5"/>
      <c r="E13" s="5"/>
    </row>
    <row r="14" spans="1:10" x14ac:dyDescent="0.2">
      <c r="B14" s="182" t="s">
        <v>298</v>
      </c>
      <c r="C14" s="15"/>
      <c r="D14" s="5"/>
      <c r="E14" s="5"/>
    </row>
    <row r="15" spans="1:10" x14ac:dyDescent="0.2">
      <c r="B15" s="10"/>
      <c r="C15" s="15"/>
      <c r="D15" s="5"/>
      <c r="E15" s="5"/>
    </row>
    <row r="16" spans="1:10" x14ac:dyDescent="0.2">
      <c r="B16" s="182" t="s">
        <v>285</v>
      </c>
      <c r="D16" s="5"/>
      <c r="E16" s="5"/>
    </row>
    <row r="17" spans="2:12" x14ac:dyDescent="0.2">
      <c r="B17" s="182" t="s">
        <v>286</v>
      </c>
      <c r="C17" s="15"/>
      <c r="D17" s="5"/>
      <c r="E17" s="5"/>
    </row>
    <row r="18" spans="2:12" x14ac:dyDescent="0.2">
      <c r="B18" s="182" t="s">
        <v>296</v>
      </c>
      <c r="C18" s="15"/>
      <c r="D18" s="5"/>
      <c r="E18" s="5"/>
    </row>
    <row r="19" spans="2:12" x14ac:dyDescent="0.2">
      <c r="B19" s="10"/>
      <c r="C19" s="15"/>
      <c r="D19" s="5"/>
      <c r="E19" s="5"/>
    </row>
    <row r="20" spans="2:12" x14ac:dyDescent="0.2">
      <c r="B20" t="s">
        <v>124</v>
      </c>
      <c r="D20" s="5"/>
      <c r="E20" s="5"/>
    </row>
    <row r="21" spans="2:12" x14ac:dyDescent="0.2">
      <c r="B21" s="103" t="s">
        <v>247</v>
      </c>
      <c r="D21" s="5"/>
      <c r="E21" s="5"/>
    </row>
    <row r="22" spans="2:12" x14ac:dyDescent="0.2">
      <c r="B22" t="s">
        <v>59</v>
      </c>
      <c r="D22" s="5"/>
      <c r="E22" s="5"/>
    </row>
    <row r="23" spans="2:12" x14ac:dyDescent="0.2">
      <c r="B23" t="s">
        <v>61</v>
      </c>
    </row>
    <row r="24" spans="2:12" x14ac:dyDescent="0.2">
      <c r="B24" t="s">
        <v>60</v>
      </c>
    </row>
    <row r="25" spans="2:12" x14ac:dyDescent="0.2">
      <c r="B25" s="181" t="s">
        <v>301</v>
      </c>
    </row>
    <row r="26" spans="2:12" x14ac:dyDescent="0.2">
      <c r="B26" s="181" t="s">
        <v>302</v>
      </c>
    </row>
    <row r="28" spans="2:12" x14ac:dyDescent="0.2">
      <c r="B28" s="181" t="s">
        <v>76</v>
      </c>
    </row>
    <row r="29" spans="2:12" x14ac:dyDescent="0.2">
      <c r="B29" t="s">
        <v>80</v>
      </c>
    </row>
    <row r="30" spans="2:12" x14ac:dyDescent="0.2">
      <c r="B30" t="s">
        <v>77</v>
      </c>
    </row>
    <row r="31" spans="2:12" x14ac:dyDescent="0.2">
      <c r="B31" s="304" t="s">
        <v>303</v>
      </c>
      <c r="C31" s="305"/>
      <c r="D31" s="305"/>
      <c r="E31" s="305"/>
      <c r="F31" s="305"/>
      <c r="G31" s="305"/>
      <c r="H31" s="305"/>
      <c r="I31" s="305"/>
      <c r="J31" s="305"/>
      <c r="K31" s="305"/>
      <c r="L31" s="305"/>
    </row>
    <row r="32" spans="2:12" x14ac:dyDescent="0.2">
      <c r="B32" s="305"/>
      <c r="C32" s="305"/>
      <c r="D32" s="305"/>
      <c r="E32" s="305"/>
      <c r="F32" s="305"/>
      <c r="G32" s="305"/>
      <c r="H32" s="305"/>
      <c r="I32" s="305"/>
      <c r="J32" s="305"/>
      <c r="K32" s="305"/>
      <c r="L32" s="305"/>
    </row>
    <row r="33" spans="1:4" x14ac:dyDescent="0.2">
      <c r="B33" s="9"/>
      <c r="D33" s="7"/>
    </row>
    <row r="34" spans="1:4" x14ac:dyDescent="0.2">
      <c r="B34" s="182" t="s">
        <v>297</v>
      </c>
      <c r="C34" s="7"/>
      <c r="D34" s="7"/>
    </row>
    <row r="35" spans="1:4" x14ac:dyDescent="0.2">
      <c r="B35" s="7" t="s">
        <v>89</v>
      </c>
      <c r="D35" s="7"/>
    </row>
    <row r="36" spans="1:4" x14ac:dyDescent="0.2">
      <c r="B36" s="7" t="s">
        <v>90</v>
      </c>
      <c r="D36" s="7"/>
    </row>
    <row r="37" spans="1:4" x14ac:dyDescent="0.2">
      <c r="B37" s="7" t="s">
        <v>91</v>
      </c>
      <c r="D37" s="7"/>
    </row>
    <row r="38" spans="1:4" x14ac:dyDescent="0.2">
      <c r="B38" s="6"/>
      <c r="C38" s="7"/>
      <c r="D38" s="7"/>
    </row>
    <row r="39" spans="1:4" x14ac:dyDescent="0.2">
      <c r="A39" s="15" t="s">
        <v>82</v>
      </c>
      <c r="C39" s="7"/>
      <c r="D39" s="183" t="s">
        <v>248</v>
      </c>
    </row>
    <row r="40" spans="1:4" x14ac:dyDescent="0.2">
      <c r="D40" t="s">
        <v>86</v>
      </c>
    </row>
    <row r="41" spans="1:4" x14ac:dyDescent="0.2">
      <c r="D41" t="s">
        <v>85</v>
      </c>
    </row>
    <row r="42" spans="1:4" x14ac:dyDescent="0.2">
      <c r="D42" s="103" t="s">
        <v>254</v>
      </c>
    </row>
    <row r="44" spans="1:4" x14ac:dyDescent="0.2">
      <c r="A44" s="103" t="s">
        <v>293</v>
      </c>
    </row>
    <row r="46" spans="1:4" x14ac:dyDescent="0.2">
      <c r="A46" s="15" t="s">
        <v>97</v>
      </c>
    </row>
    <row r="47" spans="1:4" x14ac:dyDescent="0.2">
      <c r="A47" s="8" t="s">
        <v>98</v>
      </c>
    </row>
    <row r="48" spans="1:4" x14ac:dyDescent="0.2">
      <c r="A48" s="8" t="s">
        <v>99</v>
      </c>
    </row>
  </sheetData>
  <sheetProtection password="C03E" sheet="1" objects="1" scenarios="1" formatColumns="0"/>
  <mergeCells count="1">
    <mergeCell ref="B31:L32"/>
  </mergeCells>
  <phoneticPr fontId="10" type="noConversion"/>
  <pageMargins left="0.75" right="0.75" top="1" bottom="1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0"/>
  <sheetViews>
    <sheetView workbookViewId="0">
      <selection activeCell="B20" sqref="B20"/>
    </sheetView>
  </sheetViews>
  <sheetFormatPr baseColWidth="10" defaultRowHeight="12.75" x14ac:dyDescent="0.2"/>
  <cols>
    <col min="1" max="1" width="6.5" customWidth="1"/>
    <col min="2" max="2" width="97.83203125" customWidth="1"/>
    <col min="3" max="3" width="27.5" customWidth="1"/>
    <col min="5" max="5" width="31.33203125" customWidth="1"/>
  </cols>
  <sheetData>
    <row r="1" spans="1:8" x14ac:dyDescent="0.2">
      <c r="A1" s="103"/>
    </row>
    <row r="4" spans="1:8" x14ac:dyDescent="0.2">
      <c r="A4" s="115" t="s">
        <v>231</v>
      </c>
      <c r="B4" s="115" t="s">
        <v>202</v>
      </c>
      <c r="C4" s="96" t="s">
        <v>204</v>
      </c>
      <c r="D4" s="96" t="s">
        <v>208</v>
      </c>
      <c r="E4" s="96" t="s">
        <v>210</v>
      </c>
    </row>
    <row r="5" spans="1:8" x14ac:dyDescent="0.2">
      <c r="A5" s="118" t="s">
        <v>138</v>
      </c>
      <c r="B5" s="119" t="s">
        <v>203</v>
      </c>
      <c r="C5" s="120"/>
      <c r="D5" s="120" t="s">
        <v>209</v>
      </c>
      <c r="E5" s="120"/>
      <c r="H5" s="103"/>
    </row>
    <row r="6" spans="1:8" ht="25.5" x14ac:dyDescent="0.2">
      <c r="A6" s="118" t="s">
        <v>139</v>
      </c>
      <c r="B6" s="119" t="s">
        <v>205</v>
      </c>
      <c r="C6" s="120" t="s">
        <v>207</v>
      </c>
      <c r="D6" s="120" t="s">
        <v>209</v>
      </c>
      <c r="E6" s="120"/>
      <c r="H6" s="103"/>
    </row>
    <row r="7" spans="1:8" ht="38.25" customHeight="1" x14ac:dyDescent="0.2">
      <c r="A7" s="118" t="s">
        <v>140</v>
      </c>
      <c r="B7" s="119" t="s">
        <v>206</v>
      </c>
      <c r="C7" s="120" t="s">
        <v>207</v>
      </c>
      <c r="D7" s="120" t="s">
        <v>209</v>
      </c>
      <c r="E7" s="119" t="s">
        <v>228</v>
      </c>
      <c r="F7" s="103"/>
    </row>
    <row r="8" spans="1:8" ht="25.5" x14ac:dyDescent="0.2">
      <c r="A8" s="118" t="s">
        <v>211</v>
      </c>
      <c r="B8" s="119" t="s">
        <v>213</v>
      </c>
      <c r="C8" s="120" t="s">
        <v>207</v>
      </c>
      <c r="D8" s="119" t="s">
        <v>28</v>
      </c>
      <c r="E8" s="119" t="s">
        <v>216</v>
      </c>
      <c r="H8" s="103"/>
    </row>
    <row r="9" spans="1:8" x14ac:dyDescent="0.2">
      <c r="A9" s="121" t="s">
        <v>212</v>
      </c>
      <c r="B9" s="119" t="s">
        <v>214</v>
      </c>
      <c r="C9" s="120"/>
      <c r="D9" s="119" t="s">
        <v>28</v>
      </c>
      <c r="E9" s="119" t="s">
        <v>216</v>
      </c>
      <c r="H9" s="103"/>
    </row>
    <row r="10" spans="1:8" ht="25.5" x14ac:dyDescent="0.2">
      <c r="A10" s="121" t="s">
        <v>230</v>
      </c>
      <c r="B10" s="119" t="s">
        <v>215</v>
      </c>
      <c r="C10" s="120"/>
      <c r="D10" s="119" t="s">
        <v>28</v>
      </c>
      <c r="E10" s="119" t="s">
        <v>216</v>
      </c>
      <c r="H10" s="103"/>
    </row>
    <row r="11" spans="1:8" ht="25.5" x14ac:dyDescent="0.2">
      <c r="A11" s="118" t="s">
        <v>137</v>
      </c>
      <c r="B11" s="119" t="s">
        <v>141</v>
      </c>
      <c r="C11" s="120" t="s">
        <v>207</v>
      </c>
      <c r="D11" s="120" t="s">
        <v>209</v>
      </c>
      <c r="E11" s="119" t="s">
        <v>216</v>
      </c>
    </row>
    <row r="12" spans="1:8" ht="25.5" x14ac:dyDescent="0.2">
      <c r="A12" s="118" t="s">
        <v>142</v>
      </c>
      <c r="B12" s="119" t="s">
        <v>217</v>
      </c>
      <c r="C12" s="119" t="s">
        <v>218</v>
      </c>
      <c r="D12" s="120" t="s">
        <v>209</v>
      </c>
      <c r="E12" s="120"/>
    </row>
    <row r="13" spans="1:8" ht="25.5" x14ac:dyDescent="0.2">
      <c r="A13" s="118" t="s">
        <v>143</v>
      </c>
      <c r="B13" s="119" t="s">
        <v>27</v>
      </c>
      <c r="C13" s="120"/>
      <c r="D13" s="120" t="s">
        <v>209</v>
      </c>
      <c r="E13" s="122" t="s">
        <v>277</v>
      </c>
    </row>
    <row r="14" spans="1:8" x14ac:dyDescent="0.2">
      <c r="A14" s="118" t="s">
        <v>144</v>
      </c>
      <c r="B14" s="119" t="s">
        <v>219</v>
      </c>
      <c r="C14" s="119" t="s">
        <v>221</v>
      </c>
      <c r="D14" s="120" t="s">
        <v>209</v>
      </c>
      <c r="E14" s="119" t="s">
        <v>220</v>
      </c>
    </row>
    <row r="15" spans="1:8" x14ac:dyDescent="0.2">
      <c r="A15" s="118" t="s">
        <v>145</v>
      </c>
      <c r="B15" s="119" t="s">
        <v>222</v>
      </c>
      <c r="C15" s="120"/>
      <c r="D15" s="120" t="s">
        <v>209</v>
      </c>
      <c r="E15" s="120"/>
      <c r="H15" s="103"/>
    </row>
    <row r="16" spans="1:8" ht="38.25" x14ac:dyDescent="0.2">
      <c r="A16" s="118" t="s">
        <v>146</v>
      </c>
      <c r="B16" s="119" t="s">
        <v>147</v>
      </c>
      <c r="C16" s="120"/>
      <c r="D16" s="119" t="s">
        <v>28</v>
      </c>
      <c r="E16" s="123" t="s">
        <v>229</v>
      </c>
      <c r="H16" s="103"/>
    </row>
    <row r="17" spans="1:8" x14ac:dyDescent="0.2">
      <c r="A17" s="118" t="s">
        <v>148</v>
      </c>
      <c r="B17" s="119" t="s">
        <v>223</v>
      </c>
      <c r="C17" s="120"/>
      <c r="D17" s="120" t="s">
        <v>209</v>
      </c>
      <c r="E17" s="119" t="s">
        <v>216</v>
      </c>
    </row>
    <row r="18" spans="1:8" x14ac:dyDescent="0.2">
      <c r="A18" s="118" t="s">
        <v>149</v>
      </c>
      <c r="B18" s="119" t="s">
        <v>224</v>
      </c>
      <c r="C18" s="120"/>
      <c r="D18" s="120" t="s">
        <v>209</v>
      </c>
      <c r="E18" s="120"/>
    </row>
    <row r="19" spans="1:8" x14ac:dyDescent="0.2">
      <c r="A19" s="118" t="s">
        <v>150</v>
      </c>
      <c r="B19" s="119" t="s">
        <v>151</v>
      </c>
      <c r="C19" s="120"/>
      <c r="D19" s="120" t="s">
        <v>209</v>
      </c>
      <c r="E19" s="119" t="s">
        <v>220</v>
      </c>
    </row>
    <row r="20" spans="1:8" x14ac:dyDescent="0.2">
      <c r="A20" s="118" t="s">
        <v>152</v>
      </c>
      <c r="B20" s="119" t="s">
        <v>153</v>
      </c>
      <c r="C20" s="120"/>
      <c r="D20" s="120" t="s">
        <v>209</v>
      </c>
      <c r="E20" s="120"/>
      <c r="H20" s="103"/>
    </row>
    <row r="21" spans="1:8" x14ac:dyDescent="0.2">
      <c r="A21" s="118" t="s">
        <v>154</v>
      </c>
      <c r="B21" s="119" t="s">
        <v>225</v>
      </c>
      <c r="C21" s="119"/>
      <c r="D21" s="120" t="s">
        <v>209</v>
      </c>
      <c r="E21" s="119" t="s">
        <v>226</v>
      </c>
    </row>
    <row r="22" spans="1:8" x14ac:dyDescent="0.2">
      <c r="A22" s="118" t="s">
        <v>155</v>
      </c>
      <c r="B22" s="119" t="s">
        <v>227</v>
      </c>
      <c r="C22" s="120"/>
      <c r="D22" s="119" t="s">
        <v>28</v>
      </c>
      <c r="E22" s="120"/>
      <c r="H22" s="103"/>
    </row>
    <row r="23" spans="1:8" x14ac:dyDescent="0.2">
      <c r="A23" s="115" t="s">
        <v>156</v>
      </c>
      <c r="B23" s="116" t="s">
        <v>157</v>
      </c>
      <c r="C23" s="117"/>
      <c r="D23" s="120" t="s">
        <v>209</v>
      </c>
      <c r="E23" s="96"/>
    </row>
    <row r="24" spans="1:8" x14ac:dyDescent="0.2">
      <c r="B24" s="114"/>
      <c r="C24" s="114"/>
    </row>
    <row r="25" spans="1:8" x14ac:dyDescent="0.2">
      <c r="B25" s="114"/>
      <c r="C25" s="114"/>
    </row>
    <row r="26" spans="1:8" x14ac:dyDescent="0.2">
      <c r="C26" s="114"/>
    </row>
    <row r="27" spans="1:8" x14ac:dyDescent="0.2">
      <c r="C27" s="114"/>
    </row>
    <row r="28" spans="1:8" x14ac:dyDescent="0.2">
      <c r="C28" s="114"/>
    </row>
    <row r="29" spans="1:8" x14ac:dyDescent="0.2">
      <c r="C29" s="114"/>
    </row>
    <row r="30" spans="1:8" x14ac:dyDescent="0.2">
      <c r="C30" s="114"/>
    </row>
  </sheetData>
  <sheetProtection password="C03E" sheet="1" objects="1" scenarios="1"/>
  <pageMargins left="0.7" right="0.7" top="0.75" bottom="0.75" header="0.3" footer="0.3"/>
  <pageSetup paperSize="9"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C496C-02C1-4EE5-BBBE-427FB20BC0CB}">
  <dimension ref="B4:J22"/>
  <sheetViews>
    <sheetView workbookViewId="0">
      <selection activeCell="D8" sqref="D8:H10"/>
    </sheetView>
  </sheetViews>
  <sheetFormatPr baseColWidth="10" defaultRowHeight="12.75" x14ac:dyDescent="0.2"/>
  <cols>
    <col min="1" max="2" width="12" style="249"/>
    <col min="3" max="3" width="11.1640625" style="249" customWidth="1"/>
    <col min="4" max="7" width="12" style="249"/>
    <col min="8" max="8" width="26.6640625" style="249" customWidth="1"/>
    <col min="9" max="9" width="13.83203125" style="249" customWidth="1"/>
    <col min="10" max="16384" width="12" style="249"/>
  </cols>
  <sheetData>
    <row r="4" spans="2:10" x14ac:dyDescent="0.2">
      <c r="B4" s="250"/>
      <c r="C4" s="250"/>
      <c r="D4" s="250"/>
      <c r="E4" s="250"/>
      <c r="F4" s="250"/>
      <c r="G4" s="250"/>
      <c r="H4" s="250"/>
      <c r="I4" s="250"/>
      <c r="J4" s="250"/>
    </row>
    <row r="5" spans="2:10" ht="15.75" x14ac:dyDescent="0.25">
      <c r="B5" s="250"/>
      <c r="C5" s="251" t="s">
        <v>309</v>
      </c>
      <c r="D5" s="252"/>
      <c r="E5" s="252"/>
      <c r="F5" s="252"/>
      <c r="G5" s="252"/>
      <c r="H5" s="252"/>
      <c r="I5" s="252"/>
      <c r="J5" s="250"/>
    </row>
    <row r="6" spans="2:10" x14ac:dyDescent="0.2">
      <c r="B6" s="250"/>
      <c r="C6" s="252"/>
      <c r="D6" s="252"/>
      <c r="E6" s="252"/>
      <c r="F6" s="252"/>
      <c r="G6" s="252"/>
      <c r="H6" s="252"/>
      <c r="I6" s="252"/>
      <c r="J6" s="250"/>
    </row>
    <row r="7" spans="2:10" x14ac:dyDescent="0.2">
      <c r="B7" s="250"/>
      <c r="C7" s="253"/>
      <c r="D7" s="253"/>
      <c r="E7" s="253"/>
      <c r="F7" s="253"/>
      <c r="G7" s="253"/>
      <c r="H7" s="253"/>
      <c r="I7" s="253"/>
      <c r="J7" s="250"/>
    </row>
    <row r="8" spans="2:10" ht="15" x14ac:dyDescent="0.25">
      <c r="B8" s="250"/>
      <c r="C8" s="253"/>
      <c r="D8" s="306" t="s">
        <v>308</v>
      </c>
      <c r="E8" s="306"/>
      <c r="F8" s="306"/>
      <c r="G8" s="306"/>
      <c r="H8" s="306"/>
      <c r="I8" s="254"/>
      <c r="J8" s="250"/>
    </row>
    <row r="9" spans="2:10" ht="15" x14ac:dyDescent="0.25">
      <c r="B9" s="250"/>
      <c r="C9" s="253"/>
      <c r="D9" s="306"/>
      <c r="E9" s="306"/>
      <c r="F9" s="306"/>
      <c r="G9" s="306"/>
      <c r="H9" s="306"/>
      <c r="I9" s="254"/>
      <c r="J9" s="250"/>
    </row>
    <row r="10" spans="2:10" ht="15" x14ac:dyDescent="0.25">
      <c r="B10" s="250"/>
      <c r="C10" s="253"/>
      <c r="D10" s="306"/>
      <c r="E10" s="306"/>
      <c r="F10" s="306"/>
      <c r="G10" s="306"/>
      <c r="H10" s="306"/>
      <c r="I10" s="254"/>
      <c r="J10" s="250"/>
    </row>
    <row r="11" spans="2:10" ht="15" x14ac:dyDescent="0.25">
      <c r="B11" s="250"/>
      <c r="C11" s="253"/>
      <c r="D11" s="306" t="s">
        <v>304</v>
      </c>
      <c r="E11" s="306"/>
      <c r="F11" s="306"/>
      <c r="G11" s="306"/>
      <c r="H11" s="306"/>
      <c r="I11" s="254"/>
      <c r="J11" s="250"/>
    </row>
    <row r="12" spans="2:10" ht="15" x14ac:dyDescent="0.25">
      <c r="B12" s="250"/>
      <c r="C12" s="253"/>
      <c r="D12" s="306"/>
      <c r="E12" s="306"/>
      <c r="F12" s="306"/>
      <c r="G12" s="306"/>
      <c r="H12" s="306"/>
      <c r="I12" s="254"/>
      <c r="J12" s="250"/>
    </row>
    <row r="13" spans="2:10" ht="15" x14ac:dyDescent="0.25">
      <c r="B13" s="250"/>
      <c r="C13" s="253"/>
      <c r="D13" s="306"/>
      <c r="E13" s="306"/>
      <c r="F13" s="306"/>
      <c r="G13" s="306"/>
      <c r="H13" s="306"/>
      <c r="I13" s="254"/>
      <c r="J13" s="250"/>
    </row>
    <row r="14" spans="2:10" ht="15" x14ac:dyDescent="0.25">
      <c r="B14" s="250"/>
      <c r="C14" s="253"/>
      <c r="D14" s="306"/>
      <c r="E14" s="306"/>
      <c r="F14" s="306"/>
      <c r="G14" s="306"/>
      <c r="H14" s="306"/>
      <c r="I14" s="254"/>
      <c r="J14" s="250"/>
    </row>
    <row r="15" spans="2:10" ht="15" x14ac:dyDescent="0.25">
      <c r="B15" s="250"/>
      <c r="C15" s="253"/>
      <c r="D15" s="306"/>
      <c r="E15" s="306"/>
      <c r="F15" s="306"/>
      <c r="G15" s="306"/>
      <c r="H15" s="306"/>
      <c r="I15" s="254"/>
      <c r="J15" s="250"/>
    </row>
    <row r="16" spans="2:10" ht="15" x14ac:dyDescent="0.25">
      <c r="B16" s="250"/>
      <c r="C16" s="253"/>
      <c r="D16" s="257" t="s">
        <v>305</v>
      </c>
      <c r="E16" s="255"/>
      <c r="F16" s="254"/>
      <c r="G16" s="254"/>
      <c r="H16" s="254"/>
      <c r="I16" s="254"/>
      <c r="J16" s="250"/>
    </row>
    <row r="17" spans="2:10" ht="15" x14ac:dyDescent="0.25">
      <c r="B17" s="250"/>
      <c r="C17" s="253"/>
      <c r="D17" s="257" t="s">
        <v>306</v>
      </c>
      <c r="E17" s="254"/>
      <c r="F17" s="254"/>
      <c r="G17" s="254"/>
      <c r="H17" s="254"/>
      <c r="I17" s="254"/>
      <c r="J17" s="250"/>
    </row>
    <row r="18" spans="2:10" ht="15" x14ac:dyDescent="0.25">
      <c r="B18" s="250"/>
      <c r="C18" s="253"/>
      <c r="D18" s="257" t="s">
        <v>307</v>
      </c>
      <c r="E18" s="254"/>
      <c r="F18" s="254"/>
      <c r="G18" s="256"/>
      <c r="H18" s="254"/>
      <c r="I18" s="254"/>
      <c r="J18" s="250"/>
    </row>
    <row r="19" spans="2:10" x14ac:dyDescent="0.2">
      <c r="B19" s="250"/>
      <c r="C19" s="253"/>
      <c r="D19" s="253"/>
      <c r="E19" s="253"/>
      <c r="F19" s="253"/>
      <c r="G19" s="253"/>
      <c r="H19" s="253"/>
      <c r="I19" s="253"/>
      <c r="J19" s="250"/>
    </row>
    <row r="20" spans="2:10" x14ac:dyDescent="0.2">
      <c r="B20" s="250"/>
      <c r="C20" s="250"/>
      <c r="D20" s="250"/>
      <c r="E20" s="250"/>
      <c r="F20" s="250"/>
      <c r="G20" s="250"/>
      <c r="H20" s="250"/>
      <c r="I20" s="250"/>
      <c r="J20" s="250"/>
    </row>
    <row r="21" spans="2:10" x14ac:dyDescent="0.2">
      <c r="B21" s="250"/>
      <c r="C21" s="250"/>
      <c r="D21" s="250"/>
      <c r="E21" s="250"/>
      <c r="F21" s="250"/>
      <c r="G21" s="250"/>
      <c r="H21" s="250"/>
      <c r="I21" s="250"/>
      <c r="J21" s="250"/>
    </row>
    <row r="22" spans="2:10" x14ac:dyDescent="0.2">
      <c r="B22" s="250"/>
      <c r="C22" s="250"/>
      <c r="D22" s="250"/>
      <c r="E22" s="250"/>
      <c r="F22" s="250"/>
      <c r="G22" s="250"/>
      <c r="H22" s="250"/>
      <c r="I22" s="250"/>
      <c r="J22" s="250"/>
    </row>
  </sheetData>
  <sheetProtection algorithmName="SHA-512" hashValue="CvtEooggrOthMFcUM/7sS9fQjhe53bvg/cPtz07nPvngjw+6tQiiBsAQQOmijGRmKLtHVSfn+DE/ewAAQBZ1IA==" saltValue="hfhd864XpSd5DDYEhTqryg==" spinCount="100000" sheet="1" formatCells="0" formatColumns="0" formatRows="0" insertColumns="0" insertRows="0" insertHyperlinks="0" deleteColumns="0" deleteRows="0" sort="0" autoFilter="0" pivotTables="0"/>
  <mergeCells count="2">
    <mergeCell ref="D8:H10"/>
    <mergeCell ref="D11:H15"/>
  </mergeCells>
  <hyperlinks>
    <hyperlink ref="D18:G18" r:id="rId1" display="Publicado por www.ignacioonline.com.ar" xr:uid="{118483FA-3E02-455E-A190-68E341D22CFD}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13</vt:i4>
      </vt:variant>
    </vt:vector>
  </HeadingPairs>
  <TitlesOfParts>
    <vt:vector size="18" baseType="lpstr">
      <vt:lpstr>Limpia</vt:lpstr>
      <vt:lpstr>Tablas</vt:lpstr>
      <vt:lpstr>Instructivo</vt:lpstr>
      <vt:lpstr>Aclaraciones</vt:lpstr>
      <vt:lpstr>Créditos</vt:lpstr>
      <vt:lpstr>abril</vt:lpstr>
      <vt:lpstr>agost</vt:lpstr>
      <vt:lpstr>Limpia!Área_de_impresión</vt:lpstr>
      <vt:lpstr>diciem</vt:lpstr>
      <vt:lpstr>enero</vt:lpstr>
      <vt:lpstr>febre</vt:lpstr>
      <vt:lpstr>julio</vt:lpstr>
      <vt:lpstr>junio</vt:lpstr>
      <vt:lpstr>marzo</vt:lpstr>
      <vt:lpstr>mayo</vt:lpstr>
      <vt:lpstr>novie</vt:lpstr>
      <vt:lpstr>octub</vt:lpstr>
      <vt:lpstr>septi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Barrios - www.ignacioonline.com.ar</dc:creator>
  <cp:keywords>Ganancias</cp:keywords>
  <cp:lastModifiedBy>Ignacio</cp:lastModifiedBy>
  <cp:lastPrinted>2019-01-24T21:40:13Z</cp:lastPrinted>
  <dcterms:created xsi:type="dcterms:W3CDTF">2000-02-29T21:56:57Z</dcterms:created>
  <dcterms:modified xsi:type="dcterms:W3CDTF">2020-03-08T23:02:33Z</dcterms:modified>
</cp:coreProperties>
</file>