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G:\GANANCIAS 2021\Planillas ganancias 2021\"/>
    </mc:Choice>
  </mc:AlternateContent>
  <xr:revisionPtr revIDLastSave="0" documentId="13_ncr:1_{9B18984F-C6B6-473B-A5D1-4D14FC95E08D}" xr6:coauthVersionLast="47" xr6:coauthVersionMax="47" xr10:uidLastSave="{00000000-0000-0000-0000-000000000000}"/>
  <bookViews>
    <workbookView xWindow="-120" yWindow="-120" windowWidth="29040" windowHeight="15840" xr2:uid="{00000000-000D-0000-FFFF-FFFF00000000}"/>
  </bookViews>
  <sheets>
    <sheet name="Limpia" sheetId="10" r:id="rId1"/>
    <sheet name="Tablas" sheetId="1" r:id="rId2"/>
    <sheet name="Instructivo" sheetId="6" r:id="rId3"/>
    <sheet name="Aclaraciones" sheetId="7" r:id="rId4"/>
    <sheet name="Metodologia" sheetId="9" r:id="rId5"/>
    <sheet name="Anexo" sheetId="11" r:id="rId6"/>
    <sheet name="Hoja1" sheetId="12" r:id="rId7"/>
  </sheets>
  <definedNames>
    <definedName name="_xlnm._FilterDatabase" localSheetId="0" hidden="1">Limpia!$A$11:$F$218</definedName>
    <definedName name="_xlnm._FilterDatabase" localSheetId="1" hidden="1">Tablas!$A$119:$X$352</definedName>
    <definedName name="Anexo1">Anexo!$A$4:$C$233</definedName>
    <definedName name="Anexo10">Anexo!$AB$4:$AD$283</definedName>
    <definedName name="Anexo11">Anexo!$AE$4:$AG$283</definedName>
    <definedName name="Anexo12">Anexo!$AH$4:$AJ$283</definedName>
    <definedName name="Anexo2">Anexo!$D$4:$F$233</definedName>
    <definedName name="Anexo3">Anexo!$G$4:$I$233</definedName>
    <definedName name="Anexo4">Anexo!$J$4:$L$233</definedName>
    <definedName name="Anexo5">Anexo!$M$4:$O$233</definedName>
    <definedName name="Anexo6">Anexo!$P$4:$R$233</definedName>
    <definedName name="Anexo7">Anexo!$S$4:$U$233</definedName>
    <definedName name="Anexo8">Anexo!$V$4:$X$233</definedName>
    <definedName name="Anexo9">Anexo!$Y$4:$AA$283</definedName>
    <definedName name="Escala1">Tablas!$A$5:$C$14</definedName>
    <definedName name="Escala10">Tablas!$J$18:$L$27</definedName>
    <definedName name="Escala11">Tablas!$M$18:$O$27</definedName>
    <definedName name="Escala12">Tablas!$P$18:$R$27</definedName>
    <definedName name="Escala2">Tablas!$D$5:$F$14</definedName>
    <definedName name="Escala3">Tablas!$G$5:$I$14</definedName>
    <definedName name="Escala4">Tablas!$J$5:$L$14</definedName>
    <definedName name="Escala5">Tablas!$M$5:$O$14</definedName>
    <definedName name="Escala6">Tablas!$P$5:$R$14</definedName>
    <definedName name="Escala7">Tablas!$A$18:$C$27</definedName>
    <definedName name="Escala8">Tablas!$D$18:$F$27</definedName>
    <definedName name="Escala9">Tablas!$G$18:$I$27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49" i="10" l="1"/>
  <c r="AI5" i="11" l="1"/>
  <c r="AI6" i="11" s="1"/>
  <c r="AH5" i="11"/>
  <c r="AF5" i="11"/>
  <c r="AF6" i="11" s="1"/>
  <c r="AE5" i="11"/>
  <c r="AC5" i="11"/>
  <c r="AB6" i="11" s="1"/>
  <c r="AB5" i="11"/>
  <c r="Z5" i="11"/>
  <c r="Y6" i="11" s="1"/>
  <c r="Y5" i="11"/>
  <c r="W5" i="11"/>
  <c r="V5" i="11"/>
  <c r="T5" i="11"/>
  <c r="S6" i="11" s="1"/>
  <c r="S5" i="11"/>
  <c r="Q5" i="11"/>
  <c r="P5" i="11"/>
  <c r="N5" i="11"/>
  <c r="M6" i="11" s="1"/>
  <c r="M5" i="11"/>
  <c r="K5" i="11"/>
  <c r="J5" i="11"/>
  <c r="H5" i="11"/>
  <c r="G6" i="11" s="1"/>
  <c r="G5" i="11"/>
  <c r="E5" i="11"/>
  <c r="D5" i="11"/>
  <c r="A5" i="11"/>
  <c r="B5" i="11"/>
  <c r="B6" i="11" s="1"/>
  <c r="T6" i="11" l="1"/>
  <c r="S7" i="11" s="1"/>
  <c r="N6" i="11"/>
  <c r="N7" i="11" s="1"/>
  <c r="N8" i="11" s="1"/>
  <c r="AC6" i="11"/>
  <c r="AC7" i="11" s="1"/>
  <c r="AC8" i="11" s="1"/>
  <c r="H6" i="11"/>
  <c r="H7" i="11" s="1"/>
  <c r="H8" i="11" s="1"/>
  <c r="A6" i="11"/>
  <c r="AI7" i="11"/>
  <c r="AH7" i="11"/>
  <c r="AH6" i="11"/>
  <c r="AF7" i="11"/>
  <c r="AE7" i="11"/>
  <c r="AE6" i="11"/>
  <c r="B7" i="11"/>
  <c r="A7" i="11"/>
  <c r="P6" i="11"/>
  <c r="Q6" i="11"/>
  <c r="Q7" i="11" s="1"/>
  <c r="Q8" i="11" s="1"/>
  <c r="J6" i="11"/>
  <c r="K6" i="11"/>
  <c r="K7" i="11" s="1"/>
  <c r="K8" i="11" s="1"/>
  <c r="D6" i="11"/>
  <c r="E6" i="11"/>
  <c r="E7" i="11" s="1"/>
  <c r="E8" i="11" s="1"/>
  <c r="V6" i="11"/>
  <c r="W6" i="11"/>
  <c r="W7" i="11" s="1"/>
  <c r="W8" i="11" s="1"/>
  <c r="Z6" i="11"/>
  <c r="Y7" i="11" s="1"/>
  <c r="Z7" i="11"/>
  <c r="D8" i="11" l="1"/>
  <c r="J8" i="11"/>
  <c r="M7" i="11"/>
  <c r="P8" i="11"/>
  <c r="J7" i="11"/>
  <c r="T7" i="11"/>
  <c r="T8" i="11" s="1"/>
  <c r="G7" i="11"/>
  <c r="AB7" i="11"/>
  <c r="G8" i="11"/>
  <c r="M8" i="11"/>
  <c r="AB8" i="11"/>
  <c r="AI8" i="11"/>
  <c r="AH8" i="11"/>
  <c r="AF8" i="11"/>
  <c r="AE8" i="11"/>
  <c r="AB9" i="11"/>
  <c r="AC9" i="11"/>
  <c r="V7" i="11"/>
  <c r="V8" i="11"/>
  <c r="B8" i="11"/>
  <c r="A8" i="11"/>
  <c r="D7" i="11"/>
  <c r="P7" i="11"/>
  <c r="Z8" i="11"/>
  <c r="Y8" i="11"/>
  <c r="V9" i="11"/>
  <c r="W9" i="11"/>
  <c r="P9" i="11"/>
  <c r="Q9" i="11"/>
  <c r="M9" i="11"/>
  <c r="N9" i="11"/>
  <c r="J9" i="11"/>
  <c r="K9" i="11"/>
  <c r="G9" i="11"/>
  <c r="H9" i="11"/>
  <c r="D9" i="11"/>
  <c r="E9" i="11"/>
  <c r="S8" i="11" l="1"/>
  <c r="AI9" i="11"/>
  <c r="AH9" i="11"/>
  <c r="AF9" i="11"/>
  <c r="AE9" i="11"/>
  <c r="AB10" i="11"/>
  <c r="AC10" i="11"/>
  <c r="B9" i="11"/>
  <c r="A9" i="11"/>
  <c r="Y9" i="11"/>
  <c r="Z9" i="11"/>
  <c r="V10" i="11"/>
  <c r="W10" i="11"/>
  <c r="S9" i="11"/>
  <c r="T9" i="11"/>
  <c r="P10" i="11"/>
  <c r="Q10" i="11"/>
  <c r="M10" i="11"/>
  <c r="N10" i="11"/>
  <c r="K10" i="11"/>
  <c r="J10" i="11"/>
  <c r="H10" i="11"/>
  <c r="G10" i="11"/>
  <c r="E10" i="11"/>
  <c r="D10" i="11"/>
  <c r="AI10" i="11" l="1"/>
  <c r="AH10" i="11"/>
  <c r="AF10" i="11"/>
  <c r="AE10" i="11"/>
  <c r="AC11" i="11"/>
  <c r="AB11" i="11"/>
  <c r="B10" i="11"/>
  <c r="A10" i="11"/>
  <c r="Y10" i="11"/>
  <c r="Z10" i="11"/>
  <c r="W11" i="11"/>
  <c r="V11" i="11"/>
  <c r="T10" i="11"/>
  <c r="S10" i="11"/>
  <c r="Q11" i="11"/>
  <c r="P11" i="11"/>
  <c r="N11" i="11"/>
  <c r="M11" i="11"/>
  <c r="K11" i="11"/>
  <c r="J11" i="11"/>
  <c r="H11" i="11"/>
  <c r="G11" i="11"/>
  <c r="E11" i="11"/>
  <c r="D11" i="11"/>
  <c r="V214" i="10"/>
  <c r="V213" i="10"/>
  <c r="V212" i="10"/>
  <c r="V211" i="10"/>
  <c r="V210" i="10"/>
  <c r="V209" i="10"/>
  <c r="V208" i="10"/>
  <c r="V207" i="10"/>
  <c r="V206" i="10"/>
  <c r="V205" i="10"/>
  <c r="V204" i="10"/>
  <c r="V203" i="10"/>
  <c r="AI11" i="11" l="1"/>
  <c r="AH11" i="11"/>
  <c r="AF11" i="11"/>
  <c r="AE11" i="11"/>
  <c r="AB12" i="11"/>
  <c r="AC12" i="11"/>
  <c r="B11" i="11"/>
  <c r="A11" i="11"/>
  <c r="Z11" i="11"/>
  <c r="Y11" i="11"/>
  <c r="V12" i="11"/>
  <c r="W12" i="11"/>
  <c r="T11" i="11"/>
  <c r="S11" i="11"/>
  <c r="P12" i="11"/>
  <c r="Q12" i="11"/>
  <c r="M12" i="11"/>
  <c r="N12" i="11"/>
  <c r="J12" i="11"/>
  <c r="K12" i="11"/>
  <c r="G12" i="11"/>
  <c r="H12" i="11"/>
  <c r="D12" i="11"/>
  <c r="E12" i="11"/>
  <c r="X58" i="10"/>
  <c r="X29" i="10"/>
  <c r="X62" i="10"/>
  <c r="V168" i="10"/>
  <c r="U92" i="10"/>
  <c r="T92" i="10"/>
  <c r="S92" i="10"/>
  <c r="R92" i="10"/>
  <c r="Q92" i="10"/>
  <c r="P92" i="10"/>
  <c r="O92" i="10"/>
  <c r="N92" i="10"/>
  <c r="M92" i="10"/>
  <c r="L92" i="10"/>
  <c r="K92" i="10"/>
  <c r="J92" i="10"/>
  <c r="I92" i="10"/>
  <c r="H92" i="10"/>
  <c r="U91" i="10"/>
  <c r="T91" i="10"/>
  <c r="S91" i="10"/>
  <c r="R91" i="10"/>
  <c r="Q91" i="10"/>
  <c r="P91" i="10"/>
  <c r="O91" i="10"/>
  <c r="N91" i="10"/>
  <c r="M91" i="10"/>
  <c r="L91" i="10"/>
  <c r="K91" i="10"/>
  <c r="J91" i="10"/>
  <c r="I91" i="10"/>
  <c r="V202" i="10"/>
  <c r="V170" i="10" s="1"/>
  <c r="U199" i="10"/>
  <c r="T199" i="10"/>
  <c r="S199" i="10"/>
  <c r="R199" i="10"/>
  <c r="Q199" i="10"/>
  <c r="P199" i="10"/>
  <c r="O199" i="10"/>
  <c r="N199" i="10"/>
  <c r="M199" i="10"/>
  <c r="L199" i="10"/>
  <c r="K199" i="10"/>
  <c r="J199" i="10"/>
  <c r="I199" i="10"/>
  <c r="H199" i="10"/>
  <c r="I188" i="10" s="1"/>
  <c r="D171" i="10"/>
  <c r="D170" i="10"/>
  <c r="V169" i="10"/>
  <c r="V161" i="10"/>
  <c r="U161" i="10"/>
  <c r="T161" i="10"/>
  <c r="S161" i="10"/>
  <c r="R161" i="10"/>
  <c r="Q161" i="10"/>
  <c r="P161" i="10"/>
  <c r="O161" i="10"/>
  <c r="N161" i="10"/>
  <c r="M161" i="10"/>
  <c r="L161" i="10"/>
  <c r="K161" i="10"/>
  <c r="J161" i="10"/>
  <c r="I161" i="10"/>
  <c r="H161" i="10"/>
  <c r="V160" i="10"/>
  <c r="U160" i="10"/>
  <c r="T160" i="10"/>
  <c r="S160" i="10"/>
  <c r="R160" i="10"/>
  <c r="Q160" i="10"/>
  <c r="P160" i="10"/>
  <c r="O160" i="10"/>
  <c r="N160" i="10"/>
  <c r="M160" i="10"/>
  <c r="L160" i="10"/>
  <c r="K160" i="10"/>
  <c r="J160" i="10"/>
  <c r="I160" i="10"/>
  <c r="H160" i="10"/>
  <c r="V159" i="10"/>
  <c r="U159" i="10"/>
  <c r="T159" i="10"/>
  <c r="S159" i="10"/>
  <c r="R159" i="10"/>
  <c r="Q159" i="10"/>
  <c r="P159" i="10"/>
  <c r="O159" i="10"/>
  <c r="N159" i="10"/>
  <c r="M159" i="10"/>
  <c r="L159" i="10"/>
  <c r="K159" i="10"/>
  <c r="J159" i="10"/>
  <c r="I159" i="10"/>
  <c r="H159" i="10"/>
  <c r="V158" i="10"/>
  <c r="U158" i="10"/>
  <c r="T158" i="10"/>
  <c r="S158" i="10"/>
  <c r="R158" i="10"/>
  <c r="Q158" i="10"/>
  <c r="P158" i="10"/>
  <c r="O158" i="10"/>
  <c r="N158" i="10"/>
  <c r="M158" i="10"/>
  <c r="L158" i="10"/>
  <c r="K158" i="10"/>
  <c r="J158" i="10"/>
  <c r="I158" i="10"/>
  <c r="H158" i="10"/>
  <c r="V157" i="10"/>
  <c r="U157" i="10"/>
  <c r="T157" i="10"/>
  <c r="S157" i="10"/>
  <c r="R157" i="10"/>
  <c r="Q157" i="10"/>
  <c r="P157" i="10"/>
  <c r="O157" i="10"/>
  <c r="N157" i="10"/>
  <c r="M157" i="10"/>
  <c r="L157" i="10"/>
  <c r="K157" i="10"/>
  <c r="J157" i="10"/>
  <c r="I157" i="10"/>
  <c r="H157" i="10"/>
  <c r="V156" i="10"/>
  <c r="U156" i="10"/>
  <c r="T156" i="10"/>
  <c r="S156" i="10"/>
  <c r="R156" i="10"/>
  <c r="Q156" i="10"/>
  <c r="P156" i="10"/>
  <c r="O156" i="10"/>
  <c r="N156" i="10"/>
  <c r="M156" i="10"/>
  <c r="L156" i="10"/>
  <c r="K156" i="10"/>
  <c r="J156" i="10"/>
  <c r="I156" i="10"/>
  <c r="H156" i="10"/>
  <c r="V155" i="10"/>
  <c r="U155" i="10"/>
  <c r="T155" i="10"/>
  <c r="S155" i="10"/>
  <c r="R155" i="10"/>
  <c r="Q155" i="10"/>
  <c r="P155" i="10"/>
  <c r="O155" i="10"/>
  <c r="N155" i="10"/>
  <c r="M155" i="10"/>
  <c r="L155" i="10"/>
  <c r="K155" i="10"/>
  <c r="J155" i="10"/>
  <c r="I155" i="10"/>
  <c r="H155" i="10"/>
  <c r="V154" i="10"/>
  <c r="V153" i="10"/>
  <c r="V152" i="10"/>
  <c r="V151" i="10"/>
  <c r="U151" i="10"/>
  <c r="T151" i="10"/>
  <c r="S151" i="10"/>
  <c r="R151" i="10"/>
  <c r="Q151" i="10"/>
  <c r="P151" i="10"/>
  <c r="O151" i="10"/>
  <c r="N151" i="10"/>
  <c r="M151" i="10"/>
  <c r="L151" i="10"/>
  <c r="K151" i="10"/>
  <c r="J151" i="10"/>
  <c r="I151" i="10"/>
  <c r="H151" i="10"/>
  <c r="V150" i="10"/>
  <c r="U150" i="10"/>
  <c r="T150" i="10"/>
  <c r="S150" i="10"/>
  <c r="R150" i="10"/>
  <c r="Q150" i="10"/>
  <c r="P150" i="10"/>
  <c r="O150" i="10"/>
  <c r="N150" i="10"/>
  <c r="M150" i="10"/>
  <c r="L150" i="10"/>
  <c r="K150" i="10"/>
  <c r="J150" i="10"/>
  <c r="I150" i="10"/>
  <c r="H150" i="10"/>
  <c r="V148" i="10"/>
  <c r="V147" i="10"/>
  <c r="V146" i="10"/>
  <c r="U120" i="10"/>
  <c r="T120" i="10"/>
  <c r="S120" i="10"/>
  <c r="R120" i="10"/>
  <c r="Q120" i="10"/>
  <c r="P120" i="10"/>
  <c r="O120" i="10"/>
  <c r="N120" i="10"/>
  <c r="M120" i="10"/>
  <c r="L120" i="10"/>
  <c r="K120" i="10"/>
  <c r="J120" i="10"/>
  <c r="I120" i="10"/>
  <c r="U119" i="10"/>
  <c r="T119" i="10"/>
  <c r="S119" i="10"/>
  <c r="R119" i="10"/>
  <c r="Q119" i="10"/>
  <c r="P119" i="10"/>
  <c r="O119" i="10"/>
  <c r="N119" i="10"/>
  <c r="M119" i="10"/>
  <c r="L119" i="10"/>
  <c r="K119" i="10"/>
  <c r="J119" i="10"/>
  <c r="I119" i="10"/>
  <c r="U117" i="10"/>
  <c r="T117" i="10"/>
  <c r="S117" i="10"/>
  <c r="R117" i="10"/>
  <c r="Q117" i="10"/>
  <c r="P117" i="10"/>
  <c r="O117" i="10"/>
  <c r="N117" i="10"/>
  <c r="M117" i="10"/>
  <c r="L117" i="10"/>
  <c r="K117" i="10"/>
  <c r="J117" i="10"/>
  <c r="I117" i="10"/>
  <c r="H117" i="10"/>
  <c r="U115" i="10"/>
  <c r="T115" i="10"/>
  <c r="S115" i="10"/>
  <c r="R115" i="10"/>
  <c r="Q115" i="10"/>
  <c r="P115" i="10"/>
  <c r="O115" i="10"/>
  <c r="N115" i="10"/>
  <c r="M115" i="10"/>
  <c r="L115" i="10"/>
  <c r="K115" i="10"/>
  <c r="J115" i="10"/>
  <c r="I115" i="10"/>
  <c r="H115" i="10"/>
  <c r="U113" i="10"/>
  <c r="T113" i="10"/>
  <c r="S113" i="10"/>
  <c r="R113" i="10"/>
  <c r="Q113" i="10"/>
  <c r="P113" i="10"/>
  <c r="O113" i="10"/>
  <c r="N113" i="10"/>
  <c r="M113" i="10"/>
  <c r="L113" i="10"/>
  <c r="K113" i="10"/>
  <c r="J113" i="10"/>
  <c r="I113" i="10"/>
  <c r="H113" i="10"/>
  <c r="U112" i="10"/>
  <c r="T112" i="10"/>
  <c r="S112" i="10"/>
  <c r="R112" i="10"/>
  <c r="Q112" i="10"/>
  <c r="P112" i="10"/>
  <c r="O112" i="10"/>
  <c r="N112" i="10"/>
  <c r="M112" i="10"/>
  <c r="L112" i="10"/>
  <c r="K112" i="10"/>
  <c r="J112" i="10"/>
  <c r="I112" i="10"/>
  <c r="H112" i="10"/>
  <c r="U106" i="10"/>
  <c r="T106" i="10"/>
  <c r="S106" i="10"/>
  <c r="R106" i="10"/>
  <c r="Q106" i="10"/>
  <c r="P106" i="10"/>
  <c r="O106" i="10"/>
  <c r="N106" i="10"/>
  <c r="M106" i="10"/>
  <c r="L106" i="10"/>
  <c r="K106" i="10"/>
  <c r="J106" i="10"/>
  <c r="I106" i="10"/>
  <c r="H106" i="10"/>
  <c r="U103" i="10"/>
  <c r="U104" i="10" s="1"/>
  <c r="T103" i="10"/>
  <c r="T104" i="10" s="1"/>
  <c r="T105" i="10" s="1"/>
  <c r="S103" i="10"/>
  <c r="S104" i="10" s="1"/>
  <c r="S105" i="10" s="1"/>
  <c r="R103" i="10"/>
  <c r="R104" i="10" s="1"/>
  <c r="R105" i="10" s="1"/>
  <c r="Q103" i="10"/>
  <c r="Q104" i="10" s="1"/>
  <c r="Q105" i="10" s="1"/>
  <c r="P103" i="10"/>
  <c r="P104" i="10" s="1"/>
  <c r="P105" i="10" s="1"/>
  <c r="O103" i="10"/>
  <c r="O104" i="10" s="1"/>
  <c r="O105" i="10" s="1"/>
  <c r="N103" i="10"/>
  <c r="N104" i="10" s="1"/>
  <c r="N105" i="10" s="1"/>
  <c r="M103" i="10"/>
  <c r="M104" i="10" s="1"/>
  <c r="M105" i="10" s="1"/>
  <c r="L103" i="10"/>
  <c r="L104" i="10" s="1"/>
  <c r="L105" i="10" s="1"/>
  <c r="K103" i="10"/>
  <c r="K104" i="10" s="1"/>
  <c r="K105" i="10" s="1"/>
  <c r="J103" i="10"/>
  <c r="J104" i="10" s="1"/>
  <c r="J105" i="10" s="1"/>
  <c r="I103" i="10"/>
  <c r="I104" i="10" s="1"/>
  <c r="I105" i="10" s="1"/>
  <c r="H103" i="10"/>
  <c r="H104" i="10" s="1"/>
  <c r="U98" i="10"/>
  <c r="T98" i="10"/>
  <c r="S98" i="10"/>
  <c r="R98" i="10"/>
  <c r="Q98" i="10"/>
  <c r="P98" i="10"/>
  <c r="O98" i="10"/>
  <c r="N98" i="10"/>
  <c r="M98" i="10"/>
  <c r="L98" i="10"/>
  <c r="K98" i="10"/>
  <c r="J98" i="10"/>
  <c r="I98" i="10"/>
  <c r="H98" i="10"/>
  <c r="U97" i="10"/>
  <c r="T97" i="10"/>
  <c r="T99" i="10" s="1"/>
  <c r="S97" i="10"/>
  <c r="R97" i="10"/>
  <c r="Q97" i="10"/>
  <c r="P97" i="10"/>
  <c r="O97" i="10"/>
  <c r="N97" i="10"/>
  <c r="M97" i="10"/>
  <c r="L97" i="10"/>
  <c r="K97" i="10"/>
  <c r="J97" i="10"/>
  <c r="I97" i="10"/>
  <c r="H97" i="10"/>
  <c r="H91" i="10"/>
  <c r="U70" i="10"/>
  <c r="T70" i="10"/>
  <c r="S70" i="10"/>
  <c r="R70" i="10"/>
  <c r="Q70" i="10"/>
  <c r="P70" i="10"/>
  <c r="O70" i="10"/>
  <c r="N70" i="10"/>
  <c r="M70" i="10"/>
  <c r="L70" i="10"/>
  <c r="K70" i="10"/>
  <c r="J70" i="10"/>
  <c r="I70" i="10"/>
  <c r="H70" i="10"/>
  <c r="X69" i="10"/>
  <c r="X68" i="10"/>
  <c r="X67" i="10"/>
  <c r="X66" i="10"/>
  <c r="X65" i="10"/>
  <c r="U63" i="10"/>
  <c r="T63" i="10"/>
  <c r="S63" i="10"/>
  <c r="R63" i="10"/>
  <c r="Q63" i="10"/>
  <c r="P63" i="10"/>
  <c r="O63" i="10"/>
  <c r="N63" i="10"/>
  <c r="M63" i="10"/>
  <c r="L63" i="10"/>
  <c r="K63" i="10"/>
  <c r="J63" i="10"/>
  <c r="I63" i="10"/>
  <c r="H63" i="10"/>
  <c r="W62" i="10"/>
  <c r="X61" i="10"/>
  <c r="X60" i="10"/>
  <c r="X59" i="10"/>
  <c r="X57" i="10"/>
  <c r="V57" i="10" s="1"/>
  <c r="X56" i="10"/>
  <c r="V56" i="10" s="1"/>
  <c r="U54" i="10"/>
  <c r="T54" i="10"/>
  <c r="S54" i="10"/>
  <c r="R54" i="10"/>
  <c r="Q54" i="10"/>
  <c r="P54" i="10"/>
  <c r="O54" i="10"/>
  <c r="N54" i="10"/>
  <c r="M54" i="10"/>
  <c r="L54" i="10"/>
  <c r="K54" i="10"/>
  <c r="J54" i="10"/>
  <c r="I54" i="10"/>
  <c r="H54" i="10"/>
  <c r="X53" i="10"/>
  <c r="W53" i="10"/>
  <c r="X52" i="10"/>
  <c r="X51" i="10"/>
  <c r="X50" i="10"/>
  <c r="W50" i="10" s="1"/>
  <c r="X49" i="10"/>
  <c r="V49" i="10" s="1"/>
  <c r="X48" i="10"/>
  <c r="X47" i="10"/>
  <c r="X46" i="10"/>
  <c r="V46" i="10" s="1"/>
  <c r="X45" i="10"/>
  <c r="X40" i="10"/>
  <c r="X39" i="10"/>
  <c r="X38" i="10"/>
  <c r="X37" i="10"/>
  <c r="U34" i="10"/>
  <c r="T34" i="10"/>
  <c r="S34" i="10"/>
  <c r="R34" i="10"/>
  <c r="Q34" i="10"/>
  <c r="P34" i="10"/>
  <c r="O34" i="10"/>
  <c r="N34" i="10"/>
  <c r="M34" i="10"/>
  <c r="L34" i="10"/>
  <c r="K34" i="10"/>
  <c r="J34" i="10"/>
  <c r="I34" i="10"/>
  <c r="H34" i="10"/>
  <c r="X33" i="10"/>
  <c r="W33" i="10" s="1"/>
  <c r="X32" i="10"/>
  <c r="X31" i="10"/>
  <c r="X30" i="10"/>
  <c r="X28" i="10"/>
  <c r="V28" i="10" s="1"/>
  <c r="X27" i="10"/>
  <c r="V27" i="10" s="1"/>
  <c r="U25" i="10"/>
  <c r="U41" i="10" s="1"/>
  <c r="T25" i="10"/>
  <c r="T41" i="10" s="1"/>
  <c r="S25" i="10"/>
  <c r="R25" i="10"/>
  <c r="R41" i="10" s="1"/>
  <c r="Q25" i="10"/>
  <c r="P25" i="10"/>
  <c r="O25" i="10"/>
  <c r="N25" i="10"/>
  <c r="N41" i="10" s="1"/>
  <c r="M25" i="10"/>
  <c r="L25" i="10"/>
  <c r="K25" i="10"/>
  <c r="J25" i="10"/>
  <c r="I25" i="10"/>
  <c r="I41" i="10" s="1"/>
  <c r="H25" i="10"/>
  <c r="H8" i="10" s="1"/>
  <c r="X24" i="10"/>
  <c r="W24" i="10"/>
  <c r="X23" i="10"/>
  <c r="X22" i="10"/>
  <c r="X21" i="10"/>
  <c r="W21" i="10" s="1"/>
  <c r="X20" i="10"/>
  <c r="V20" i="10"/>
  <c r="X19" i="10"/>
  <c r="X18" i="10"/>
  <c r="X17" i="10"/>
  <c r="V17" i="10" s="1"/>
  <c r="X16" i="10"/>
  <c r="V4" i="10"/>
  <c r="U4" i="10"/>
  <c r="T4" i="10"/>
  <c r="S4" i="10"/>
  <c r="R4" i="10"/>
  <c r="Q4" i="10"/>
  <c r="P4" i="10"/>
  <c r="O4" i="10"/>
  <c r="N4" i="10"/>
  <c r="M4" i="10"/>
  <c r="L4" i="10"/>
  <c r="K4" i="10"/>
  <c r="J4" i="10"/>
  <c r="I4" i="10"/>
  <c r="H4" i="10"/>
  <c r="U1" i="10"/>
  <c r="U9" i="10" s="1"/>
  <c r="T1" i="10"/>
  <c r="T9" i="10" s="1"/>
  <c r="S1" i="10"/>
  <c r="S9" i="10" s="1"/>
  <c r="R1" i="10"/>
  <c r="R9" i="10" s="1"/>
  <c r="Q1" i="10"/>
  <c r="Q9" i="10" s="1"/>
  <c r="P1" i="10"/>
  <c r="P9" i="10" s="1"/>
  <c r="O1" i="10"/>
  <c r="O9" i="10" s="1"/>
  <c r="N1" i="10"/>
  <c r="M1" i="10"/>
  <c r="L1" i="10"/>
  <c r="K1" i="10"/>
  <c r="J1" i="10"/>
  <c r="I1" i="10"/>
  <c r="H1" i="10"/>
  <c r="H9" i="10" s="1"/>
  <c r="N140" i="10" l="1"/>
  <c r="N9" i="10"/>
  <c r="J140" i="10"/>
  <c r="J9" i="10"/>
  <c r="K140" i="10"/>
  <c r="K9" i="10"/>
  <c r="L140" i="10"/>
  <c r="L9" i="10"/>
  <c r="M140" i="10"/>
  <c r="M9" i="10"/>
  <c r="I140" i="10"/>
  <c r="I9" i="10"/>
  <c r="S99" i="10"/>
  <c r="S101" i="10" s="1"/>
  <c r="T212" i="10"/>
  <c r="T209" i="10"/>
  <c r="T206" i="10"/>
  <c r="T203" i="10"/>
  <c r="T214" i="10"/>
  <c r="T211" i="10"/>
  <c r="T208" i="10"/>
  <c r="T205" i="10"/>
  <c r="T213" i="10"/>
  <c r="T210" i="10"/>
  <c r="T207" i="10"/>
  <c r="T204" i="10"/>
  <c r="S212" i="10"/>
  <c r="S209" i="10"/>
  <c r="S206" i="10"/>
  <c r="S203" i="10"/>
  <c r="S214" i="10"/>
  <c r="S211" i="10"/>
  <c r="S208" i="10"/>
  <c r="S205" i="10"/>
  <c r="S210" i="10"/>
  <c r="S207" i="10"/>
  <c r="S204" i="10"/>
  <c r="S213" i="10"/>
  <c r="R99" i="10"/>
  <c r="U205" i="10"/>
  <c r="U208" i="10"/>
  <c r="U206" i="10"/>
  <c r="U213" i="10"/>
  <c r="U211" i="10"/>
  <c r="U209" i="10"/>
  <c r="U207" i="10"/>
  <c r="U203" i="10"/>
  <c r="U214" i="10"/>
  <c r="U212" i="10"/>
  <c r="U210" i="10"/>
  <c r="U204" i="10"/>
  <c r="R214" i="10"/>
  <c r="R211" i="10"/>
  <c r="R208" i="10"/>
  <c r="R205" i="10"/>
  <c r="R212" i="10"/>
  <c r="R209" i="10"/>
  <c r="R206" i="10"/>
  <c r="R203" i="10"/>
  <c r="R213" i="10"/>
  <c r="R210" i="10"/>
  <c r="R207" i="10"/>
  <c r="R204" i="10"/>
  <c r="Q209" i="10"/>
  <c r="Q203" i="10"/>
  <c r="Q210" i="10"/>
  <c r="Q204" i="10"/>
  <c r="Q211" i="10"/>
  <c r="Q205" i="10"/>
  <c r="Q212" i="10"/>
  <c r="Q206" i="10"/>
  <c r="Q213" i="10"/>
  <c r="Q207" i="10"/>
  <c r="Q214" i="10"/>
  <c r="Q208" i="10"/>
  <c r="P210" i="10"/>
  <c r="P205" i="10"/>
  <c r="P203" i="10"/>
  <c r="P214" i="10"/>
  <c r="P213" i="10"/>
  <c r="P212" i="10"/>
  <c r="P211" i="10"/>
  <c r="P209" i="10"/>
  <c r="P208" i="10"/>
  <c r="P207" i="10"/>
  <c r="P206" i="10"/>
  <c r="P204" i="10"/>
  <c r="Y8" i="10"/>
  <c r="Y6" i="10"/>
  <c r="AI12" i="11"/>
  <c r="AH12" i="11"/>
  <c r="AF12" i="11"/>
  <c r="AE12" i="11"/>
  <c r="AB13" i="11"/>
  <c r="AC13" i="11"/>
  <c r="B12" i="11"/>
  <c r="A12" i="11"/>
  <c r="Y12" i="11"/>
  <c r="Z12" i="11"/>
  <c r="V13" i="11"/>
  <c r="W13" i="11"/>
  <c r="S12" i="11"/>
  <c r="T12" i="11"/>
  <c r="P13" i="11"/>
  <c r="Q13" i="11"/>
  <c r="M13" i="11"/>
  <c r="N13" i="11"/>
  <c r="J13" i="11"/>
  <c r="K13" i="11"/>
  <c r="G13" i="11"/>
  <c r="H13" i="11"/>
  <c r="D13" i="11"/>
  <c r="E13" i="11"/>
  <c r="N99" i="10"/>
  <c r="N101" i="10" s="1"/>
  <c r="O99" i="10"/>
  <c r="O101" i="10" s="1"/>
  <c r="O214" i="10"/>
  <c r="O211" i="10"/>
  <c r="O208" i="10"/>
  <c r="O205" i="10"/>
  <c r="O209" i="10"/>
  <c r="O206" i="10"/>
  <c r="O213" i="10"/>
  <c r="O210" i="10"/>
  <c r="O207" i="10"/>
  <c r="O204" i="10"/>
  <c r="O203" i="10"/>
  <c r="O212" i="10"/>
  <c r="N210" i="10"/>
  <c r="N209" i="10"/>
  <c r="N214" i="10"/>
  <c r="N211" i="10"/>
  <c r="N208" i="10"/>
  <c r="N205" i="10"/>
  <c r="N207" i="10"/>
  <c r="N206" i="10"/>
  <c r="N204" i="10"/>
  <c r="N212" i="10"/>
  <c r="N213" i="10"/>
  <c r="N203" i="10"/>
  <c r="M213" i="10"/>
  <c r="M211" i="10"/>
  <c r="M209" i="10"/>
  <c r="M207" i="10"/>
  <c r="M205" i="10"/>
  <c r="M203" i="10"/>
  <c r="M210" i="10"/>
  <c r="M204" i="10"/>
  <c r="M212" i="10"/>
  <c r="M214" i="10"/>
  <c r="M208" i="10"/>
  <c r="M206" i="10"/>
  <c r="L99" i="10"/>
  <c r="L213" i="10"/>
  <c r="L210" i="10"/>
  <c r="L207" i="10"/>
  <c r="L204" i="10"/>
  <c r="L214" i="10"/>
  <c r="L211" i="10"/>
  <c r="L208" i="10"/>
  <c r="L205" i="10"/>
  <c r="L212" i="10"/>
  <c r="L209" i="10"/>
  <c r="L206" i="10"/>
  <c r="L203" i="10"/>
  <c r="K210" i="10"/>
  <c r="K204" i="10"/>
  <c r="K212" i="10"/>
  <c r="K213" i="10"/>
  <c r="K214" i="10"/>
  <c r="K211" i="10"/>
  <c r="K205" i="10"/>
  <c r="K206" i="10"/>
  <c r="K207" i="10"/>
  <c r="K208" i="10"/>
  <c r="K203" i="10"/>
  <c r="K209" i="10"/>
  <c r="J214" i="10"/>
  <c r="J213" i="10"/>
  <c r="J212" i="10"/>
  <c r="J211" i="10"/>
  <c r="J210" i="10"/>
  <c r="J209" i="10"/>
  <c r="J208" i="10"/>
  <c r="J207" i="10"/>
  <c r="J206" i="10"/>
  <c r="J205" i="10"/>
  <c r="J204" i="10"/>
  <c r="J203" i="10"/>
  <c r="I209" i="10"/>
  <c r="I203" i="10"/>
  <c r="I214" i="10"/>
  <c r="I208" i="10"/>
  <c r="I213" i="10"/>
  <c r="I207" i="10"/>
  <c r="I212" i="10"/>
  <c r="I206" i="10"/>
  <c r="I211" i="10"/>
  <c r="I205" i="10"/>
  <c r="I210" i="10"/>
  <c r="I204" i="10"/>
  <c r="H212" i="10"/>
  <c r="H206" i="10"/>
  <c r="H214" i="10"/>
  <c r="H205" i="10"/>
  <c r="H213" i="10"/>
  <c r="H207" i="10"/>
  <c r="H203" i="10"/>
  <c r="H209" i="10"/>
  <c r="H211" i="10"/>
  <c r="H208" i="10"/>
  <c r="H210" i="10"/>
  <c r="H204" i="10"/>
  <c r="I99" i="10"/>
  <c r="I101" i="10" s="1"/>
  <c r="J99" i="10"/>
  <c r="J101" i="10" s="1"/>
  <c r="P99" i="10"/>
  <c r="Q99" i="10"/>
  <c r="Q101" i="10" s="1"/>
  <c r="U105" i="10"/>
  <c r="I71" i="10"/>
  <c r="K71" i="10"/>
  <c r="M71" i="10"/>
  <c r="O71" i="10"/>
  <c r="Q71" i="10"/>
  <c r="S71" i="10"/>
  <c r="U71" i="10"/>
  <c r="V188" i="10"/>
  <c r="O188" i="10"/>
  <c r="K188" i="10"/>
  <c r="J71" i="10"/>
  <c r="L71" i="10"/>
  <c r="M188" i="10"/>
  <c r="K190" i="10"/>
  <c r="K192" i="10" s="1"/>
  <c r="M190" i="10"/>
  <c r="M192" i="10" s="1"/>
  <c r="O190" i="10"/>
  <c r="O192" i="10" s="1"/>
  <c r="Q190" i="10"/>
  <c r="Q192" i="10" s="1"/>
  <c r="S190" i="10"/>
  <c r="S192" i="10" s="1"/>
  <c r="X34" i="10"/>
  <c r="X54" i="10"/>
  <c r="N71" i="10"/>
  <c r="P71" i="10"/>
  <c r="R71" i="10"/>
  <c r="T71" i="10"/>
  <c r="X63" i="10"/>
  <c r="J188" i="10"/>
  <c r="L188" i="10"/>
  <c r="U188" i="10"/>
  <c r="U99" i="10"/>
  <c r="U101" i="10" s="1"/>
  <c r="O8" i="10"/>
  <c r="X92" i="10"/>
  <c r="P41" i="10"/>
  <c r="P42" i="10" s="1"/>
  <c r="R42" i="10"/>
  <c r="O41" i="10"/>
  <c r="O118" i="10" s="1"/>
  <c r="O142" i="10" s="1"/>
  <c r="Q41" i="10"/>
  <c r="Q116" i="10" s="1"/>
  <c r="S41" i="10"/>
  <c r="S118" i="10" s="1"/>
  <c r="S142" i="10" s="1"/>
  <c r="T42" i="10"/>
  <c r="S8" i="10"/>
  <c r="K99" i="10"/>
  <c r="K101" i="10" s="1"/>
  <c r="M99" i="10"/>
  <c r="M101" i="10" s="1"/>
  <c r="M41" i="10"/>
  <c r="M116" i="10" s="1"/>
  <c r="L41" i="10"/>
  <c r="L42" i="10" s="1"/>
  <c r="L72" i="10" s="1"/>
  <c r="K41" i="10"/>
  <c r="K42" i="10" s="1"/>
  <c r="J41" i="10"/>
  <c r="J42" i="10" s="1"/>
  <c r="J72" i="10" s="1"/>
  <c r="H41" i="10"/>
  <c r="H116" i="10" s="1"/>
  <c r="N42" i="10"/>
  <c r="K8" i="10"/>
  <c r="I190" i="10"/>
  <c r="I192" i="10" s="1"/>
  <c r="H99" i="10"/>
  <c r="H71" i="10"/>
  <c r="U190" i="10"/>
  <c r="U192" i="10" s="1"/>
  <c r="X25" i="10"/>
  <c r="X70" i="10"/>
  <c r="I8" i="10"/>
  <c r="M8" i="10"/>
  <c r="Q8" i="10"/>
  <c r="U8" i="10"/>
  <c r="J8" i="10"/>
  <c r="L8" i="10"/>
  <c r="N8" i="10"/>
  <c r="V171" i="10"/>
  <c r="Q188" i="10"/>
  <c r="S188" i="10"/>
  <c r="N188" i="10"/>
  <c r="P188" i="10"/>
  <c r="R188" i="10"/>
  <c r="T188" i="10"/>
  <c r="T8" i="10"/>
  <c r="R8" i="10"/>
  <c r="X98" i="10"/>
  <c r="W30" i="10" s="1"/>
  <c r="X91" i="10"/>
  <c r="P8" i="10"/>
  <c r="V162" i="10"/>
  <c r="H202" i="10"/>
  <c r="H170" i="10" s="1"/>
  <c r="H122" i="10"/>
  <c r="L202" i="10"/>
  <c r="L170" i="10" s="1"/>
  <c r="L122" i="10"/>
  <c r="P202" i="10"/>
  <c r="P170" i="10" s="1"/>
  <c r="P122" i="10"/>
  <c r="R202" i="10"/>
  <c r="R170" i="10" s="1"/>
  <c r="R122" i="10"/>
  <c r="I202" i="10"/>
  <c r="I170" i="10" s="1"/>
  <c r="I122" i="10"/>
  <c r="K202" i="10"/>
  <c r="K170" i="10" s="1"/>
  <c r="K122" i="10"/>
  <c r="M202" i="10"/>
  <c r="M170" i="10" s="1"/>
  <c r="M122" i="10"/>
  <c r="O202" i="10"/>
  <c r="O170" i="10" s="1"/>
  <c r="O122" i="10"/>
  <c r="Q202" i="10"/>
  <c r="Q170" i="10" s="1"/>
  <c r="Q122" i="10"/>
  <c r="S202" i="10"/>
  <c r="S170" i="10" s="1"/>
  <c r="S122" i="10"/>
  <c r="U202" i="10"/>
  <c r="U170" i="10" s="1"/>
  <c r="U122" i="10"/>
  <c r="N118" i="10"/>
  <c r="N142" i="10" s="1"/>
  <c r="N116" i="10"/>
  <c r="N114" i="10"/>
  <c r="P116" i="10"/>
  <c r="R118" i="10"/>
  <c r="R142" i="10" s="1"/>
  <c r="R116" i="10"/>
  <c r="R114" i="10"/>
  <c r="T118" i="10"/>
  <c r="T142" i="10" s="1"/>
  <c r="T116" i="10"/>
  <c r="T114" i="10"/>
  <c r="V16" i="10"/>
  <c r="H190" i="10"/>
  <c r="H192" i="10" s="1"/>
  <c r="J190" i="10"/>
  <c r="J192" i="10" s="1"/>
  <c r="L190" i="10"/>
  <c r="L192" i="10" s="1"/>
  <c r="N190" i="10"/>
  <c r="N192" i="10" s="1"/>
  <c r="P190" i="10"/>
  <c r="P192" i="10" s="1"/>
  <c r="R190" i="10"/>
  <c r="R192" i="10" s="1"/>
  <c r="T190" i="10"/>
  <c r="T192" i="10" s="1"/>
  <c r="I42" i="10"/>
  <c r="I72" i="10" s="1"/>
  <c r="U42" i="10"/>
  <c r="V45" i="10"/>
  <c r="X97" i="10"/>
  <c r="R101" i="10"/>
  <c r="X103" i="10"/>
  <c r="J202" i="10"/>
  <c r="J170" i="10" s="1"/>
  <c r="J122" i="10"/>
  <c r="N202" i="10"/>
  <c r="N170" i="10" s="1"/>
  <c r="N122" i="10"/>
  <c r="T202" i="10"/>
  <c r="T170" i="10" s="1"/>
  <c r="T122" i="10"/>
  <c r="I118" i="10"/>
  <c r="I142" i="10" s="1"/>
  <c r="I116" i="10"/>
  <c r="I114" i="10"/>
  <c r="K118" i="10"/>
  <c r="K142" i="10" s="1"/>
  <c r="M118" i="10"/>
  <c r="M142" i="10" s="1"/>
  <c r="U118" i="10"/>
  <c r="U142" i="10" s="1"/>
  <c r="U116" i="10"/>
  <c r="U114" i="10"/>
  <c r="X106" i="10"/>
  <c r="W106" i="10" s="1"/>
  <c r="V106" i="10" s="1"/>
  <c r="X71" i="10" l="1"/>
  <c r="P72" i="10"/>
  <c r="R93" i="10"/>
  <c r="R95" i="10" s="1"/>
  <c r="Q10" i="10"/>
  <c r="T93" i="10"/>
  <c r="U10" i="10"/>
  <c r="S10" i="10"/>
  <c r="S11" i="10" s="1"/>
  <c r="Q42" i="10"/>
  <c r="Q72" i="10" s="1"/>
  <c r="U72" i="10"/>
  <c r="X6" i="10"/>
  <c r="V9" i="10" s="1"/>
  <c r="N72" i="10"/>
  <c r="X8" i="10"/>
  <c r="W9" i="10" s="1"/>
  <c r="W19" i="10" s="1"/>
  <c r="W48" i="10" s="1"/>
  <c r="P10" i="10"/>
  <c r="AI13" i="11"/>
  <c r="AH13" i="11"/>
  <c r="AF13" i="11"/>
  <c r="AE13" i="11"/>
  <c r="AC14" i="11"/>
  <c r="AB14" i="11"/>
  <c r="B13" i="11"/>
  <c r="A13" i="11"/>
  <c r="Y13" i="11"/>
  <c r="Z13" i="11"/>
  <c r="W14" i="11"/>
  <c r="V14" i="11"/>
  <c r="T13" i="11"/>
  <c r="S13" i="11"/>
  <c r="P14" i="11"/>
  <c r="Q14" i="11"/>
  <c r="M14" i="11"/>
  <c r="N14" i="11"/>
  <c r="J14" i="11"/>
  <c r="K14" i="11"/>
  <c r="H14" i="11"/>
  <c r="G14" i="11"/>
  <c r="E14" i="11"/>
  <c r="D14" i="11"/>
  <c r="K114" i="10"/>
  <c r="K123" i="10" s="1"/>
  <c r="K116" i="10"/>
  <c r="H118" i="10"/>
  <c r="H142" i="10" s="1"/>
  <c r="H165" i="10" s="1"/>
  <c r="I165" i="10" s="1"/>
  <c r="H42" i="10"/>
  <c r="H72" i="10" s="1"/>
  <c r="H114" i="10"/>
  <c r="H123" i="10" s="1"/>
  <c r="Q114" i="10"/>
  <c r="Q123" i="10" s="1"/>
  <c r="Q118" i="10"/>
  <c r="Q142" i="10" s="1"/>
  <c r="M114" i="10"/>
  <c r="M123" i="10" s="1"/>
  <c r="J118" i="10"/>
  <c r="J142" i="10" s="1"/>
  <c r="M42" i="10"/>
  <c r="M72" i="10" s="1"/>
  <c r="L116" i="10"/>
  <c r="O10" i="10"/>
  <c r="N93" i="10"/>
  <c r="N95" i="10" s="1"/>
  <c r="L10" i="10"/>
  <c r="K10" i="10"/>
  <c r="J93" i="10"/>
  <c r="J95" i="10" s="1"/>
  <c r="K72" i="10"/>
  <c r="R72" i="10"/>
  <c r="W97" i="10"/>
  <c r="W98" i="10" s="1"/>
  <c r="S116" i="10"/>
  <c r="O116" i="10"/>
  <c r="T123" i="10"/>
  <c r="T135" i="10" s="1"/>
  <c r="S42" i="10"/>
  <c r="S72" i="10" s="1"/>
  <c r="O42" i="10"/>
  <c r="O72" i="10" s="1"/>
  <c r="X41" i="10"/>
  <c r="X42" i="10" s="1"/>
  <c r="X72" i="10" s="1"/>
  <c r="J114" i="10"/>
  <c r="J123" i="10" s="1"/>
  <c r="J124" i="10" s="1"/>
  <c r="T72" i="10"/>
  <c r="W103" i="10"/>
  <c r="S114" i="10"/>
  <c r="S123" i="10" s="1"/>
  <c r="O114" i="10"/>
  <c r="O123" i="10" s="1"/>
  <c r="N123" i="10"/>
  <c r="N135" i="10" s="1"/>
  <c r="P114" i="10"/>
  <c r="P123" i="10" s="1"/>
  <c r="P118" i="10"/>
  <c r="P142" i="10" s="1"/>
  <c r="L114" i="10"/>
  <c r="L123" i="10" s="1"/>
  <c r="L118" i="10"/>
  <c r="L142" i="10" s="1"/>
  <c r="J116" i="10"/>
  <c r="X36" i="10"/>
  <c r="S171" i="10"/>
  <c r="O171" i="10"/>
  <c r="K171" i="10"/>
  <c r="T171" i="10"/>
  <c r="J171" i="10"/>
  <c r="U171" i="10"/>
  <c r="Q171" i="10"/>
  <c r="M171" i="10"/>
  <c r="I171" i="10"/>
  <c r="P171" i="10"/>
  <c r="H171" i="10"/>
  <c r="T101" i="10"/>
  <c r="P101" i="10"/>
  <c r="L101" i="10"/>
  <c r="H101" i="10"/>
  <c r="N171" i="10"/>
  <c r="U123" i="10"/>
  <c r="I123" i="10"/>
  <c r="I124" i="10" s="1"/>
  <c r="R123" i="10"/>
  <c r="R171" i="10"/>
  <c r="L171" i="10"/>
  <c r="S93" i="10" l="1"/>
  <c r="S95" i="10" s="1"/>
  <c r="T10" i="10"/>
  <c r="T11" i="10" s="1"/>
  <c r="S144" i="10"/>
  <c r="P93" i="10"/>
  <c r="P95" i="10" s="1"/>
  <c r="V19" i="10"/>
  <c r="W18" i="10"/>
  <c r="W10" i="10"/>
  <c r="I144" i="10"/>
  <c r="J144" i="10"/>
  <c r="U144" i="10"/>
  <c r="V144" i="10" s="1"/>
  <c r="V165" i="10" s="1"/>
  <c r="U11" i="10"/>
  <c r="U175" i="10" s="1"/>
  <c r="Q11" i="10"/>
  <c r="Q175" i="10" s="1"/>
  <c r="P11" i="10"/>
  <c r="Q93" i="10"/>
  <c r="Q95" i="10" s="1"/>
  <c r="P144" i="10"/>
  <c r="W91" i="10"/>
  <c r="V91" i="10" s="1"/>
  <c r="R10" i="10"/>
  <c r="O11" i="10"/>
  <c r="AI14" i="11"/>
  <c r="AH14" i="11"/>
  <c r="AF14" i="11"/>
  <c r="AE14" i="11"/>
  <c r="AB15" i="11"/>
  <c r="AC15" i="11"/>
  <c r="B14" i="11"/>
  <c r="A14" i="11"/>
  <c r="Z14" i="11"/>
  <c r="Y14" i="11"/>
  <c r="V15" i="11"/>
  <c r="W15" i="11"/>
  <c r="T14" i="11"/>
  <c r="S14" i="11"/>
  <c r="P15" i="11"/>
  <c r="Q15" i="11"/>
  <c r="M15" i="11"/>
  <c r="N15" i="11"/>
  <c r="J15" i="11"/>
  <c r="K15" i="11"/>
  <c r="G15" i="11"/>
  <c r="H15" i="11"/>
  <c r="D15" i="11"/>
  <c r="E15" i="11"/>
  <c r="H144" i="10"/>
  <c r="K144" i="10"/>
  <c r="J165" i="10"/>
  <c r="K165" i="10" s="1"/>
  <c r="L165" i="10" s="1"/>
  <c r="M165" i="10" s="1"/>
  <c r="N165" i="10" s="1"/>
  <c r="O165" i="10" s="1"/>
  <c r="P165" i="10" s="1"/>
  <c r="Q165" i="10" s="1"/>
  <c r="R165" i="10" s="1"/>
  <c r="S165" i="10" s="1"/>
  <c r="T165" i="10" s="1"/>
  <c r="U165" i="10" s="1"/>
  <c r="N144" i="10"/>
  <c r="K93" i="10"/>
  <c r="K95" i="10" s="1"/>
  <c r="L93" i="10"/>
  <c r="L95" i="10" s="1"/>
  <c r="N10" i="10"/>
  <c r="M10" i="10"/>
  <c r="O144" i="10"/>
  <c r="M144" i="10"/>
  <c r="X73" i="10"/>
  <c r="J10" i="10"/>
  <c r="L11" i="10"/>
  <c r="K11" i="10"/>
  <c r="K175" i="10" s="1"/>
  <c r="L144" i="10"/>
  <c r="N131" i="10"/>
  <c r="T130" i="10"/>
  <c r="T125" i="10"/>
  <c r="T128" i="10"/>
  <c r="N126" i="10"/>
  <c r="T126" i="10"/>
  <c r="J125" i="10"/>
  <c r="T124" i="10"/>
  <c r="T127" i="10"/>
  <c r="T133" i="10"/>
  <c r="T134" i="10"/>
  <c r="T129" i="10"/>
  <c r="T132" i="10"/>
  <c r="T131" i="10"/>
  <c r="N127" i="10"/>
  <c r="H10" i="10"/>
  <c r="N128" i="10"/>
  <c r="N125" i="10"/>
  <c r="N124" i="10"/>
  <c r="T144" i="10"/>
  <c r="R144" i="10"/>
  <c r="Q144" i="10"/>
  <c r="V103" i="10"/>
  <c r="V31" i="10" s="1"/>
  <c r="W59" i="10"/>
  <c r="V98" i="10"/>
  <c r="W23" i="10"/>
  <c r="W52" i="10" s="1"/>
  <c r="V97" i="10"/>
  <c r="W92" i="10"/>
  <c r="V92" i="10" s="1"/>
  <c r="J134" i="10"/>
  <c r="J129" i="10"/>
  <c r="J133" i="10"/>
  <c r="J128" i="10"/>
  <c r="J132" i="10"/>
  <c r="J127" i="10"/>
  <c r="J131" i="10"/>
  <c r="J135" i="10"/>
  <c r="J126" i="10"/>
  <c r="J130" i="10"/>
  <c r="N130" i="10"/>
  <c r="N133" i="10"/>
  <c r="N129" i="10"/>
  <c r="N134" i="10"/>
  <c r="N132" i="10"/>
  <c r="N136" i="10"/>
  <c r="M93" i="10"/>
  <c r="M95" i="10" s="1"/>
  <c r="O93" i="10"/>
  <c r="O95" i="10" s="1"/>
  <c r="H93" i="10"/>
  <c r="H95" i="10" s="1"/>
  <c r="Q130" i="10"/>
  <c r="Q128" i="10"/>
  <c r="Q126" i="10"/>
  <c r="Q124" i="10"/>
  <c r="Q131" i="10"/>
  <c r="Q129" i="10"/>
  <c r="Q127" i="10"/>
  <c r="Q125" i="10"/>
  <c r="U133" i="10"/>
  <c r="U131" i="10"/>
  <c r="U129" i="10"/>
  <c r="U127" i="10"/>
  <c r="U125" i="10"/>
  <c r="U134" i="10"/>
  <c r="U132" i="10"/>
  <c r="U130" i="10"/>
  <c r="U128" i="10"/>
  <c r="U126" i="10"/>
  <c r="U124" i="10"/>
  <c r="P130" i="10"/>
  <c r="P128" i="10"/>
  <c r="P126" i="10"/>
  <c r="P124" i="10"/>
  <c r="P129" i="10"/>
  <c r="P127" i="10"/>
  <c r="P125" i="10"/>
  <c r="K125" i="10"/>
  <c r="K126" i="10"/>
  <c r="K124" i="10"/>
  <c r="S132" i="10"/>
  <c r="S130" i="10"/>
  <c r="S128" i="10"/>
  <c r="S126" i="10"/>
  <c r="S124" i="10"/>
  <c r="S133" i="10"/>
  <c r="S131" i="10"/>
  <c r="S129" i="10"/>
  <c r="S127" i="10"/>
  <c r="S125" i="10"/>
  <c r="L127" i="10"/>
  <c r="L125" i="10"/>
  <c r="L126" i="10"/>
  <c r="L124" i="10"/>
  <c r="M128" i="10"/>
  <c r="M126" i="10"/>
  <c r="M124" i="10"/>
  <c r="M127" i="10"/>
  <c r="M125" i="10"/>
  <c r="R131" i="10"/>
  <c r="R129" i="10"/>
  <c r="R127" i="10"/>
  <c r="R125" i="10"/>
  <c r="R132" i="10"/>
  <c r="R130" i="10"/>
  <c r="R128" i="10"/>
  <c r="R126" i="10"/>
  <c r="R124" i="10"/>
  <c r="O128" i="10"/>
  <c r="O126" i="10"/>
  <c r="O124" i="10"/>
  <c r="O129" i="10"/>
  <c r="O127" i="10"/>
  <c r="O125" i="10"/>
  <c r="T95" i="10"/>
  <c r="R135" i="10"/>
  <c r="R133" i="10"/>
  <c r="R134" i="10"/>
  <c r="I135" i="10"/>
  <c r="I133" i="10"/>
  <c r="I131" i="10"/>
  <c r="I129" i="10"/>
  <c r="I127" i="10"/>
  <c r="I125" i="10"/>
  <c r="I134" i="10"/>
  <c r="I132" i="10"/>
  <c r="I130" i="10"/>
  <c r="I128" i="10"/>
  <c r="I126" i="10"/>
  <c r="Q135" i="10"/>
  <c r="Q133" i="10"/>
  <c r="Q134" i="10"/>
  <c r="Q132" i="10"/>
  <c r="H134" i="10"/>
  <c r="H132" i="10"/>
  <c r="H130" i="10"/>
  <c r="H128" i="10"/>
  <c r="H126" i="10"/>
  <c r="H124" i="10"/>
  <c r="H135" i="10"/>
  <c r="H133" i="10"/>
  <c r="H131" i="10"/>
  <c r="H129" i="10"/>
  <c r="H127" i="10"/>
  <c r="H125" i="10"/>
  <c r="O134" i="10"/>
  <c r="O132" i="10"/>
  <c r="O130" i="10"/>
  <c r="O135" i="10"/>
  <c r="O133" i="10"/>
  <c r="O131" i="10"/>
  <c r="L135" i="10"/>
  <c r="L133" i="10"/>
  <c r="L131" i="10"/>
  <c r="L129" i="10"/>
  <c r="L134" i="10"/>
  <c r="L132" i="10"/>
  <c r="L130" i="10"/>
  <c r="L128" i="10"/>
  <c r="M135" i="10"/>
  <c r="M133" i="10"/>
  <c r="M131" i="10"/>
  <c r="M129" i="10"/>
  <c r="M134" i="10"/>
  <c r="M132" i="10"/>
  <c r="M130" i="10"/>
  <c r="U135" i="10"/>
  <c r="V32" i="10"/>
  <c r="W32" i="10" s="1"/>
  <c r="P134" i="10"/>
  <c r="P132" i="10"/>
  <c r="P135" i="10"/>
  <c r="P133" i="10"/>
  <c r="P131" i="10"/>
  <c r="K134" i="10"/>
  <c r="K132" i="10"/>
  <c r="K130" i="10"/>
  <c r="K128" i="10"/>
  <c r="K135" i="10"/>
  <c r="K133" i="10"/>
  <c r="K131" i="10"/>
  <c r="K129" i="10"/>
  <c r="K127" i="10"/>
  <c r="S134" i="10"/>
  <c r="S135" i="10"/>
  <c r="P175" i="10"/>
  <c r="O175" i="10"/>
  <c r="S175" i="10"/>
  <c r="L175" i="10"/>
  <c r="W47" i="10" l="1"/>
  <c r="V47" i="10" s="1"/>
  <c r="T175" i="10"/>
  <c r="V48" i="10"/>
  <c r="R11" i="10"/>
  <c r="R175" i="10" s="1"/>
  <c r="V18" i="10"/>
  <c r="M11" i="10"/>
  <c r="M175" i="10" s="1"/>
  <c r="N11" i="10"/>
  <c r="H11" i="10"/>
  <c r="AI15" i="11"/>
  <c r="AH15" i="11"/>
  <c r="AF15" i="11"/>
  <c r="AE15" i="11"/>
  <c r="AC16" i="11"/>
  <c r="AB16" i="11"/>
  <c r="B15" i="11"/>
  <c r="A15" i="11"/>
  <c r="Y15" i="11"/>
  <c r="Z15" i="11"/>
  <c r="W16" i="11"/>
  <c r="V16" i="11"/>
  <c r="S15" i="11"/>
  <c r="T15" i="11"/>
  <c r="Q16" i="11"/>
  <c r="P16" i="11"/>
  <c r="N16" i="11"/>
  <c r="M16" i="11"/>
  <c r="K16" i="11"/>
  <c r="J16" i="11"/>
  <c r="H16" i="11"/>
  <c r="G16" i="11"/>
  <c r="E16" i="11"/>
  <c r="D16" i="11"/>
  <c r="J11" i="10"/>
  <c r="I10" i="10"/>
  <c r="I93" i="10"/>
  <c r="I95" i="10" s="1"/>
  <c r="V60" i="10"/>
  <c r="V29" i="10"/>
  <c r="W29" i="10" s="1"/>
  <c r="W58" i="10" s="1"/>
  <c r="V22" i="10"/>
  <c r="J136" i="10"/>
  <c r="U136" i="10"/>
  <c r="H136" i="10"/>
  <c r="V61" i="10"/>
  <c r="W61" i="10" s="1"/>
  <c r="I136" i="10"/>
  <c r="K136" i="10"/>
  <c r="P136" i="10"/>
  <c r="T136" i="10"/>
  <c r="O136" i="10"/>
  <c r="S136" i="10"/>
  <c r="W31" i="10"/>
  <c r="W60" i="10" s="1"/>
  <c r="M136" i="10"/>
  <c r="R136" i="10"/>
  <c r="L136" i="10"/>
  <c r="Q136" i="10"/>
  <c r="E79" i="1"/>
  <c r="E66" i="1"/>
  <c r="H175" i="10"/>
  <c r="J175" i="10"/>
  <c r="N175" i="10" l="1"/>
  <c r="AI16" i="11"/>
  <c r="AH16" i="11"/>
  <c r="AF16" i="11"/>
  <c r="AE16" i="11"/>
  <c r="AB17" i="11"/>
  <c r="AC17" i="11"/>
  <c r="B16" i="11"/>
  <c r="A16" i="11"/>
  <c r="Z16" i="11"/>
  <c r="Y16" i="11"/>
  <c r="W17" i="11"/>
  <c r="V17" i="11"/>
  <c r="T16" i="11"/>
  <c r="S16" i="11"/>
  <c r="Q17" i="11"/>
  <c r="P17" i="11"/>
  <c r="N17" i="11"/>
  <c r="M17" i="11"/>
  <c r="K17" i="11"/>
  <c r="J17" i="11"/>
  <c r="H17" i="11"/>
  <c r="G17" i="11"/>
  <c r="E17" i="11"/>
  <c r="D17" i="11"/>
  <c r="I11" i="10"/>
  <c r="I175" i="10" s="1"/>
  <c r="V58" i="10"/>
  <c r="V51" i="10"/>
  <c r="W51" i="10" s="1"/>
  <c r="W22" i="10"/>
  <c r="AI17" i="11" l="1"/>
  <c r="AH17" i="11"/>
  <c r="AE17" i="11"/>
  <c r="AF17" i="11"/>
  <c r="AB18" i="11"/>
  <c r="AC18" i="11"/>
  <c r="B17" i="11"/>
  <c r="A17" i="11"/>
  <c r="Z17" i="11"/>
  <c r="Y17" i="11"/>
  <c r="V18" i="11"/>
  <c r="W18" i="11"/>
  <c r="T17" i="11"/>
  <c r="S17" i="11"/>
  <c r="P18" i="11"/>
  <c r="Q18" i="11"/>
  <c r="M18" i="11"/>
  <c r="N18" i="11"/>
  <c r="J18" i="11"/>
  <c r="K18" i="11"/>
  <c r="G18" i="11"/>
  <c r="H18" i="11"/>
  <c r="D18" i="11"/>
  <c r="E18" i="11"/>
  <c r="AI18" i="11" l="1"/>
  <c r="AH18" i="11"/>
  <c r="AF18" i="11"/>
  <c r="AE18" i="11"/>
  <c r="AC19" i="11"/>
  <c r="AB19" i="11"/>
  <c r="B18" i="11"/>
  <c r="A18" i="11"/>
  <c r="Y18" i="11"/>
  <c r="Z18" i="11"/>
  <c r="W19" i="11"/>
  <c r="V19" i="11"/>
  <c r="S18" i="11"/>
  <c r="T18" i="11"/>
  <c r="Q19" i="11"/>
  <c r="P19" i="11"/>
  <c r="N19" i="11"/>
  <c r="M19" i="11"/>
  <c r="K19" i="11"/>
  <c r="J19" i="11"/>
  <c r="H19" i="11"/>
  <c r="G19" i="11"/>
  <c r="E19" i="11"/>
  <c r="D19" i="11"/>
  <c r="B54" i="1"/>
  <c r="B61" i="1"/>
  <c r="B44" i="1"/>
  <c r="B43" i="1"/>
  <c r="B42" i="1"/>
  <c r="B41" i="1"/>
  <c r="B40" i="1"/>
  <c r="B39" i="1"/>
  <c r="B38" i="1"/>
  <c r="B37" i="1"/>
  <c r="B36" i="1"/>
  <c r="B35" i="1"/>
  <c r="D79" i="1"/>
  <c r="D78" i="1" s="1"/>
  <c r="B45" i="1"/>
  <c r="C46" i="1"/>
  <c r="B46" i="1"/>
  <c r="AI19" i="11" l="1"/>
  <c r="AH19" i="11"/>
  <c r="AF19" i="11"/>
  <c r="AE19" i="11"/>
  <c r="AB20" i="11"/>
  <c r="AC20" i="11"/>
  <c r="B19" i="11"/>
  <c r="A19" i="11"/>
  <c r="Z19" i="11"/>
  <c r="Y19" i="11"/>
  <c r="V20" i="11"/>
  <c r="W20" i="11"/>
  <c r="S19" i="11"/>
  <c r="T19" i="11"/>
  <c r="P20" i="11"/>
  <c r="Q20" i="11"/>
  <c r="M20" i="11"/>
  <c r="N20" i="11"/>
  <c r="J20" i="11"/>
  <c r="K20" i="11"/>
  <c r="G20" i="11"/>
  <c r="H20" i="11"/>
  <c r="D20" i="11"/>
  <c r="E20" i="11"/>
  <c r="C36" i="1"/>
  <c r="I168" i="10"/>
  <c r="C38" i="1"/>
  <c r="K168" i="10"/>
  <c r="K107" i="10" s="1"/>
  <c r="K108" i="10" s="1"/>
  <c r="C40" i="1"/>
  <c r="M168" i="10"/>
  <c r="M107" i="10" s="1"/>
  <c r="M108" i="10" s="1"/>
  <c r="N168" i="10"/>
  <c r="C42" i="1"/>
  <c r="P168" i="10"/>
  <c r="P107" i="10" s="1"/>
  <c r="P108" i="10" s="1"/>
  <c r="C44" i="1"/>
  <c r="R168" i="10"/>
  <c r="R107" i="10" s="1"/>
  <c r="R108" i="10" s="1"/>
  <c r="C54" i="1"/>
  <c r="K169" i="10"/>
  <c r="U168" i="10"/>
  <c r="T168" i="10"/>
  <c r="T107" i="10" s="1"/>
  <c r="T108" i="10" s="1"/>
  <c r="C45" i="1"/>
  <c r="S168" i="10"/>
  <c r="C35" i="1"/>
  <c r="H168" i="10"/>
  <c r="C37" i="1"/>
  <c r="J168" i="10"/>
  <c r="C39" i="1"/>
  <c r="L168" i="10"/>
  <c r="C41" i="1"/>
  <c r="O168" i="10"/>
  <c r="C43" i="1"/>
  <c r="Q168" i="10"/>
  <c r="C61" i="1"/>
  <c r="S169" i="10"/>
  <c r="B55" i="1"/>
  <c r="B57" i="1"/>
  <c r="B51" i="1"/>
  <c r="B58" i="1"/>
  <c r="B52" i="1"/>
  <c r="B59" i="1"/>
  <c r="C62" i="1"/>
  <c r="B53" i="1"/>
  <c r="B60" i="1"/>
  <c r="B56" i="1"/>
  <c r="B62" i="1"/>
  <c r="S94" i="10" l="1"/>
  <c r="S96" i="10" s="1"/>
  <c r="S107" i="10"/>
  <c r="S108" i="10" s="1"/>
  <c r="U107" i="10"/>
  <c r="U108" i="10" s="1"/>
  <c r="Q94" i="10"/>
  <c r="Q96" i="10" s="1"/>
  <c r="Q107" i="10"/>
  <c r="Q108" i="10" s="1"/>
  <c r="AI20" i="11"/>
  <c r="AH20" i="11"/>
  <c r="AF20" i="11"/>
  <c r="AE20" i="11"/>
  <c r="AB21" i="11"/>
  <c r="AC21" i="11"/>
  <c r="B20" i="11"/>
  <c r="A20" i="11"/>
  <c r="Z20" i="11"/>
  <c r="Y20" i="11"/>
  <c r="V21" i="11"/>
  <c r="W21" i="11"/>
  <c r="T20" i="11"/>
  <c r="S20" i="11"/>
  <c r="P21" i="11"/>
  <c r="Q21" i="11"/>
  <c r="M21" i="11"/>
  <c r="N21" i="11"/>
  <c r="J21" i="11"/>
  <c r="K21" i="11"/>
  <c r="G21" i="11"/>
  <c r="H21" i="11"/>
  <c r="D21" i="11"/>
  <c r="E21" i="11"/>
  <c r="L94" i="10"/>
  <c r="L96" i="10" s="1"/>
  <c r="L107" i="10"/>
  <c r="L108" i="10" s="1"/>
  <c r="J94" i="10"/>
  <c r="J96" i="10" s="1"/>
  <c r="J107" i="10"/>
  <c r="J108" i="10" s="1"/>
  <c r="I107" i="10"/>
  <c r="I108" i="10" s="1"/>
  <c r="O94" i="10"/>
  <c r="O96" i="10" s="1"/>
  <c r="O107" i="10"/>
  <c r="O108" i="10" s="1"/>
  <c r="H94" i="10"/>
  <c r="H96" i="10" s="1"/>
  <c r="H107" i="10"/>
  <c r="H108" i="10" s="1"/>
  <c r="N107" i="10"/>
  <c r="N108" i="10" s="1"/>
  <c r="U93" i="10"/>
  <c r="U95" i="10" s="1"/>
  <c r="U109" i="10" s="1"/>
  <c r="U111" i="10" s="1"/>
  <c r="U121" i="10" s="1"/>
  <c r="R94" i="10"/>
  <c r="R96" i="10" s="1"/>
  <c r="P94" i="10"/>
  <c r="P96" i="10" s="1"/>
  <c r="N94" i="10"/>
  <c r="N96" i="10" s="1"/>
  <c r="M94" i="10"/>
  <c r="M96" i="10" s="1"/>
  <c r="K94" i="10"/>
  <c r="K96" i="10" s="1"/>
  <c r="I94" i="10"/>
  <c r="I96" i="10" s="1"/>
  <c r="T94" i="10"/>
  <c r="T96" i="10" s="1"/>
  <c r="Q100" i="10"/>
  <c r="Q102" i="10" s="1"/>
  <c r="L100" i="10"/>
  <c r="L102" i="10" s="1"/>
  <c r="H100" i="10"/>
  <c r="R100" i="10"/>
  <c r="R102" i="10" s="1"/>
  <c r="P100" i="10"/>
  <c r="P102" i="10" s="1"/>
  <c r="N100" i="10"/>
  <c r="N102" i="10" s="1"/>
  <c r="O100" i="10"/>
  <c r="O102" i="10" s="1"/>
  <c r="J100" i="10"/>
  <c r="J102" i="10" s="1"/>
  <c r="S100" i="10"/>
  <c r="S102" i="10" s="1"/>
  <c r="T100" i="10"/>
  <c r="T102" i="10" s="1"/>
  <c r="U100" i="10"/>
  <c r="U102" i="10" s="1"/>
  <c r="M100" i="10"/>
  <c r="M102" i="10" s="1"/>
  <c r="K100" i="10"/>
  <c r="K102" i="10" s="1"/>
  <c r="I100" i="10"/>
  <c r="I102" i="10" s="1"/>
  <c r="C56" i="1"/>
  <c r="N169" i="10"/>
  <c r="M169" i="10"/>
  <c r="C53" i="1"/>
  <c r="J169" i="10"/>
  <c r="C59" i="1"/>
  <c r="Q169" i="10"/>
  <c r="C58" i="1"/>
  <c r="P169" i="10"/>
  <c r="C57" i="1"/>
  <c r="O169" i="10"/>
  <c r="Q109" i="10"/>
  <c r="O109" i="10"/>
  <c r="L109" i="10"/>
  <c r="L111" i="10" s="1"/>
  <c r="L121" i="10" s="1"/>
  <c r="J109" i="10"/>
  <c r="J111" i="10" s="1"/>
  <c r="J121" i="10" s="1"/>
  <c r="H105" i="10"/>
  <c r="S109" i="10"/>
  <c r="S111" i="10" s="1"/>
  <c r="S121" i="10" s="1"/>
  <c r="T109" i="10"/>
  <c r="T111" i="10" s="1"/>
  <c r="T121" i="10" s="1"/>
  <c r="R109" i="10"/>
  <c r="R111" i="10" s="1"/>
  <c r="R121" i="10" s="1"/>
  <c r="P109" i="10"/>
  <c r="P111" i="10" s="1"/>
  <c r="P121" i="10" s="1"/>
  <c r="N109" i="10"/>
  <c r="U169" i="10"/>
  <c r="T169" i="10"/>
  <c r="C60" i="1"/>
  <c r="R169" i="10"/>
  <c r="C52" i="1"/>
  <c r="I169" i="10"/>
  <c r="C51" i="1"/>
  <c r="H169" i="10"/>
  <c r="C55" i="1"/>
  <c r="L169" i="10"/>
  <c r="M109" i="10"/>
  <c r="M111" i="10" s="1"/>
  <c r="M121" i="10" s="1"/>
  <c r="K109" i="10"/>
  <c r="K111" i="10" s="1"/>
  <c r="K121" i="10" s="1"/>
  <c r="I109" i="10"/>
  <c r="I111" i="10" s="1"/>
  <c r="I121" i="10" s="1"/>
  <c r="U94" i="10" l="1"/>
  <c r="U96" i="10" s="1"/>
  <c r="AI21" i="11"/>
  <c r="AH21" i="11"/>
  <c r="AF21" i="11"/>
  <c r="AE21" i="11"/>
  <c r="AC22" i="11"/>
  <c r="AB22" i="11"/>
  <c r="B21" i="11"/>
  <c r="A21" i="11"/>
  <c r="Y21" i="11"/>
  <c r="Z21" i="11"/>
  <c r="W22" i="11"/>
  <c r="V22" i="11"/>
  <c r="S21" i="11"/>
  <c r="T21" i="11"/>
  <c r="Q22" i="11"/>
  <c r="P22" i="11"/>
  <c r="N22" i="11"/>
  <c r="M22" i="11"/>
  <c r="K22" i="11"/>
  <c r="J22" i="11"/>
  <c r="H22" i="11"/>
  <c r="G22" i="11"/>
  <c r="E22" i="11"/>
  <c r="D22" i="11"/>
  <c r="O110" i="10"/>
  <c r="K110" i="10"/>
  <c r="K137" i="10" s="1"/>
  <c r="K138" i="10" s="1"/>
  <c r="K139" i="10" s="1"/>
  <c r="M110" i="10"/>
  <c r="M137" i="10" s="1"/>
  <c r="M138" i="10" s="1"/>
  <c r="M139" i="10" s="1"/>
  <c r="Q110" i="10"/>
  <c r="J110" i="10"/>
  <c r="J137" i="10" s="1"/>
  <c r="J138" i="10" s="1"/>
  <c r="J139" i="10" s="1"/>
  <c r="O111" i="10"/>
  <c r="O121" i="10" s="1"/>
  <c r="Q111" i="10"/>
  <c r="Q121" i="10" s="1"/>
  <c r="P110" i="10"/>
  <c r="P137" i="10" s="1"/>
  <c r="P138" i="10" s="1"/>
  <c r="S110" i="10"/>
  <c r="S137" i="10" s="1"/>
  <c r="S138" i="10" s="1"/>
  <c r="I110" i="10"/>
  <c r="I137" i="10" s="1"/>
  <c r="I138" i="10" s="1"/>
  <c r="I139" i="10" s="1"/>
  <c r="H102" i="10"/>
  <c r="H110" i="10" s="1"/>
  <c r="H120" i="10"/>
  <c r="T110" i="10"/>
  <c r="T137" i="10" s="1"/>
  <c r="T138" i="10" s="1"/>
  <c r="L110" i="10"/>
  <c r="L137" i="10" s="1"/>
  <c r="L138" i="10" s="1"/>
  <c r="L139" i="10" s="1"/>
  <c r="N111" i="10"/>
  <c r="N121" i="10" s="1"/>
  <c r="H109" i="10"/>
  <c r="H111" i="10" s="1"/>
  <c r="H121" i="10" s="1"/>
  <c r="H119" i="10"/>
  <c r="U110" i="10"/>
  <c r="U137" i="10" s="1"/>
  <c r="U138" i="10" s="1"/>
  <c r="N110" i="10"/>
  <c r="R110" i="10"/>
  <c r="R137" i="10" s="1"/>
  <c r="R138" i="10" s="1"/>
  <c r="B94" i="1"/>
  <c r="C94" i="1" s="1"/>
  <c r="B78" i="1"/>
  <c r="Q20" i="1"/>
  <c r="Q21" i="1" s="1"/>
  <c r="Q22" i="1" s="1"/>
  <c r="B73" i="1"/>
  <c r="D10" i="1"/>
  <c r="D7" i="1"/>
  <c r="E7" i="1" s="1"/>
  <c r="D9" i="1"/>
  <c r="A10" i="1"/>
  <c r="A12" i="1"/>
  <c r="A13" i="1"/>
  <c r="A14" i="1"/>
  <c r="O26" i="1"/>
  <c r="L26" i="1" s="1"/>
  <c r="I26" i="1" s="1"/>
  <c r="F26" i="1" s="1"/>
  <c r="C26" i="1" s="1"/>
  <c r="R13" i="1" s="1"/>
  <c r="O13" i="1" s="1"/>
  <c r="L13" i="1" s="1"/>
  <c r="I13" i="1" s="1"/>
  <c r="F13" i="1" s="1"/>
  <c r="C13" i="1" s="1"/>
  <c r="A9" i="1"/>
  <c r="A7" i="1"/>
  <c r="B7" i="1" s="1"/>
  <c r="A8" i="1"/>
  <c r="O20" i="1"/>
  <c r="L20" i="1" s="1"/>
  <c r="I20" i="1" s="1"/>
  <c r="F20" i="1" s="1"/>
  <c r="C20" i="1" s="1"/>
  <c r="R7" i="1" s="1"/>
  <c r="O7" i="1" s="1"/>
  <c r="L7" i="1" s="1"/>
  <c r="I7" i="1" s="1"/>
  <c r="F7" i="1" s="1"/>
  <c r="C7" i="1" s="1"/>
  <c r="O21" i="1"/>
  <c r="L21" i="1" s="1"/>
  <c r="I21" i="1" s="1"/>
  <c r="F21" i="1" s="1"/>
  <c r="C21" i="1" s="1"/>
  <c r="R8" i="1" s="1"/>
  <c r="O8" i="1" s="1"/>
  <c r="L8" i="1" s="1"/>
  <c r="I8" i="1" s="1"/>
  <c r="F8" i="1" s="1"/>
  <c r="C8" i="1" s="1"/>
  <c r="O22" i="1"/>
  <c r="L22" i="1" s="1"/>
  <c r="I22" i="1" s="1"/>
  <c r="F22" i="1" s="1"/>
  <c r="C22" i="1" s="1"/>
  <c r="R9" i="1" s="1"/>
  <c r="O9" i="1" s="1"/>
  <c r="L9" i="1" s="1"/>
  <c r="I9" i="1" s="1"/>
  <c r="F9" i="1" s="1"/>
  <c r="C9" i="1" s="1"/>
  <c r="A11" i="1"/>
  <c r="O23" i="1"/>
  <c r="L23" i="1" s="1"/>
  <c r="I23" i="1" s="1"/>
  <c r="F23" i="1" s="1"/>
  <c r="C23" i="1" s="1"/>
  <c r="R10" i="1" s="1"/>
  <c r="O10" i="1" s="1"/>
  <c r="L10" i="1" s="1"/>
  <c r="I10" i="1" s="1"/>
  <c r="F10" i="1" s="1"/>
  <c r="C10" i="1" s="1"/>
  <c r="O24" i="1"/>
  <c r="L24" i="1" s="1"/>
  <c r="I24" i="1" s="1"/>
  <c r="F24" i="1" s="1"/>
  <c r="C24" i="1" s="1"/>
  <c r="R11" i="1" s="1"/>
  <c r="O11" i="1" s="1"/>
  <c r="L11" i="1" s="1"/>
  <c r="I11" i="1" s="1"/>
  <c r="F11" i="1" s="1"/>
  <c r="C11" i="1" s="1"/>
  <c r="O25" i="1"/>
  <c r="L25" i="1" s="1"/>
  <c r="I25" i="1" s="1"/>
  <c r="F25" i="1" s="1"/>
  <c r="C25" i="1" s="1"/>
  <c r="R12" i="1" s="1"/>
  <c r="O12" i="1" s="1"/>
  <c r="L12" i="1" s="1"/>
  <c r="I12" i="1" s="1"/>
  <c r="F12" i="1" s="1"/>
  <c r="C12" i="1" s="1"/>
  <c r="M20" i="1"/>
  <c r="N20" i="1" s="1"/>
  <c r="M21" i="1"/>
  <c r="M22" i="1"/>
  <c r="M23" i="1"/>
  <c r="M24" i="1"/>
  <c r="M25" i="1"/>
  <c r="M26" i="1"/>
  <c r="M27" i="1"/>
  <c r="J20" i="1"/>
  <c r="K20" i="1" s="1"/>
  <c r="J21" i="1"/>
  <c r="J22" i="1"/>
  <c r="J23" i="1"/>
  <c r="J24" i="1"/>
  <c r="J25" i="1"/>
  <c r="J26" i="1"/>
  <c r="J27" i="1"/>
  <c r="G20" i="1"/>
  <c r="H20" i="1" s="1"/>
  <c r="G21" i="1"/>
  <c r="G22" i="1"/>
  <c r="G23" i="1"/>
  <c r="G24" i="1"/>
  <c r="G25" i="1"/>
  <c r="G26" i="1"/>
  <c r="G27" i="1"/>
  <c r="D20" i="1"/>
  <c r="E20" i="1" s="1"/>
  <c r="D21" i="1"/>
  <c r="D22" i="1"/>
  <c r="D23" i="1"/>
  <c r="D24" i="1"/>
  <c r="D25" i="1"/>
  <c r="D26" i="1"/>
  <c r="D27" i="1"/>
  <c r="A20" i="1"/>
  <c r="B20" i="1" s="1"/>
  <c r="A21" i="1"/>
  <c r="A22" i="1"/>
  <c r="A23" i="1"/>
  <c r="A24" i="1"/>
  <c r="A25" i="1"/>
  <c r="A26" i="1"/>
  <c r="A27" i="1"/>
  <c r="P7" i="1"/>
  <c r="Q7" i="1" s="1"/>
  <c r="P8" i="1"/>
  <c r="P9" i="1"/>
  <c r="P10" i="1"/>
  <c r="P11" i="1"/>
  <c r="P12" i="1"/>
  <c r="P13" i="1"/>
  <c r="P14" i="1"/>
  <c r="M7" i="1"/>
  <c r="N7" i="1" s="1"/>
  <c r="M8" i="1"/>
  <c r="M9" i="1"/>
  <c r="M10" i="1"/>
  <c r="M11" i="1"/>
  <c r="M12" i="1"/>
  <c r="M13" i="1"/>
  <c r="M14" i="1"/>
  <c r="J7" i="1"/>
  <c r="J8" i="1"/>
  <c r="J9" i="1"/>
  <c r="J10" i="1"/>
  <c r="J11" i="1"/>
  <c r="J12" i="1"/>
  <c r="J13" i="1"/>
  <c r="J14" i="1"/>
  <c r="G7" i="1"/>
  <c r="G8" i="1"/>
  <c r="G9" i="1"/>
  <c r="G10" i="1"/>
  <c r="G11" i="1"/>
  <c r="G12" i="1"/>
  <c r="G13" i="1"/>
  <c r="G14" i="1"/>
  <c r="D8" i="1"/>
  <c r="D11" i="1"/>
  <c r="D12" i="1"/>
  <c r="D13" i="1"/>
  <c r="D14" i="1"/>
  <c r="O27" i="1"/>
  <c r="L27" i="1" s="1"/>
  <c r="I27" i="1" s="1"/>
  <c r="F27" i="1" s="1"/>
  <c r="B87" i="1"/>
  <c r="D74" i="1"/>
  <c r="D82" i="1"/>
  <c r="C82" i="1"/>
  <c r="E82" i="1" s="1"/>
  <c r="B74" i="1"/>
  <c r="B70" i="1"/>
  <c r="B67" i="1"/>
  <c r="B83" i="1"/>
  <c r="B85" i="1"/>
  <c r="B92" i="1"/>
  <c r="B88" i="1"/>
  <c r="B90" i="1"/>
  <c r="B86" i="1"/>
  <c r="B68" i="1"/>
  <c r="D69" i="1"/>
  <c r="B75" i="1"/>
  <c r="B77" i="1"/>
  <c r="B89" i="1"/>
  <c r="B84" i="1"/>
  <c r="B91" i="1"/>
  <c r="D72" i="1"/>
  <c r="D68" i="1"/>
  <c r="B69" i="1"/>
  <c r="B76" i="1"/>
  <c r="B93" i="1"/>
  <c r="T139" i="10" l="1"/>
  <c r="T140" i="10"/>
  <c r="S139" i="10"/>
  <c r="S140" i="10"/>
  <c r="U139" i="10"/>
  <c r="U140" i="10"/>
  <c r="R139" i="10"/>
  <c r="R140" i="10"/>
  <c r="P139" i="10"/>
  <c r="P140" i="10"/>
  <c r="AI22" i="11"/>
  <c r="AH22" i="11"/>
  <c r="AF22" i="11"/>
  <c r="AE22" i="11"/>
  <c r="AC23" i="11"/>
  <c r="AB23" i="11"/>
  <c r="B22" i="11"/>
  <c r="A22" i="11"/>
  <c r="Y22" i="11"/>
  <c r="Z22" i="11"/>
  <c r="W23" i="11"/>
  <c r="V23" i="11"/>
  <c r="T22" i="11"/>
  <c r="S22" i="11"/>
  <c r="Q23" i="11"/>
  <c r="P23" i="11"/>
  <c r="N23" i="11"/>
  <c r="M23" i="11"/>
  <c r="K23" i="11"/>
  <c r="J23" i="11"/>
  <c r="H23" i="11"/>
  <c r="G23" i="11"/>
  <c r="E23" i="11"/>
  <c r="D23" i="11"/>
  <c r="Q137" i="10"/>
  <c r="O137" i="10"/>
  <c r="O138" i="10" s="1"/>
  <c r="N137" i="10"/>
  <c r="N138" i="10" s="1"/>
  <c r="N139" i="10" s="1"/>
  <c r="W41" i="10"/>
  <c r="V41" i="10" s="1"/>
  <c r="H137" i="10"/>
  <c r="H138" i="10" s="1"/>
  <c r="C95" i="1"/>
  <c r="E95" i="1" s="1"/>
  <c r="E94" i="1"/>
  <c r="D94" i="1"/>
  <c r="D95" i="1" s="1"/>
  <c r="D93" i="1" s="1"/>
  <c r="D83" i="1"/>
  <c r="N8" i="1"/>
  <c r="N9" i="1" s="1"/>
  <c r="N10" i="1" s="1"/>
  <c r="N11" i="1" s="1"/>
  <c r="N12" i="1" s="1"/>
  <c r="N13" i="1" s="1"/>
  <c r="N14" i="1" s="1"/>
  <c r="N21" i="1"/>
  <c r="N22" i="1" s="1"/>
  <c r="N23" i="1" s="1"/>
  <c r="N24" i="1" s="1"/>
  <c r="N25" i="1" s="1"/>
  <c r="N26" i="1" s="1"/>
  <c r="N27" i="1" s="1"/>
  <c r="Q8" i="1"/>
  <c r="Q9" i="1" s="1"/>
  <c r="Q10" i="1" s="1"/>
  <c r="Q11" i="1" s="1"/>
  <c r="Q12" i="1" s="1"/>
  <c r="Q13" i="1" s="1"/>
  <c r="Q14" i="1" s="1"/>
  <c r="C93" i="1"/>
  <c r="E93" i="1" s="1"/>
  <c r="D92" i="1"/>
  <c r="D90" i="1"/>
  <c r="D89" i="1"/>
  <c r="B21" i="1"/>
  <c r="B22" i="1" s="1"/>
  <c r="B23" i="1" s="1"/>
  <c r="B24" i="1" s="1"/>
  <c r="B25" i="1" s="1"/>
  <c r="B26" i="1" s="1"/>
  <c r="B27" i="1" s="1"/>
  <c r="Q23" i="1"/>
  <c r="C78" i="1"/>
  <c r="E78" i="1" s="1"/>
  <c r="B8" i="1"/>
  <c r="B9" i="1" s="1"/>
  <c r="B10" i="1" s="1"/>
  <c r="B11" i="1" s="1"/>
  <c r="B12" i="1" s="1"/>
  <c r="B13" i="1" s="1"/>
  <c r="B14" i="1" s="1"/>
  <c r="E8" i="1"/>
  <c r="E9" i="1" s="1"/>
  <c r="E10" i="1" s="1"/>
  <c r="E11" i="1" s="1"/>
  <c r="E12" i="1" s="1"/>
  <c r="E13" i="1" s="1"/>
  <c r="E14" i="1" s="1"/>
  <c r="K7" i="1"/>
  <c r="K8" i="1" s="1"/>
  <c r="K9" i="1" s="1"/>
  <c r="K10" i="1" s="1"/>
  <c r="K11" i="1" s="1"/>
  <c r="K12" i="1" s="1"/>
  <c r="K13" i="1" s="1"/>
  <c r="K14" i="1" s="1"/>
  <c r="H7" i="1"/>
  <c r="H8" i="1" s="1"/>
  <c r="H9" i="1" s="1"/>
  <c r="H10" i="1" s="1"/>
  <c r="H11" i="1" s="1"/>
  <c r="H12" i="1" s="1"/>
  <c r="H13" i="1" s="1"/>
  <c r="H14" i="1" s="1"/>
  <c r="K21" i="1"/>
  <c r="K22" i="1" s="1"/>
  <c r="K23" i="1" s="1"/>
  <c r="K24" i="1" s="1"/>
  <c r="K25" i="1" s="1"/>
  <c r="K26" i="1" s="1"/>
  <c r="K27" i="1" s="1"/>
  <c r="E21" i="1"/>
  <c r="E22" i="1" s="1"/>
  <c r="E23" i="1" s="1"/>
  <c r="E24" i="1" s="1"/>
  <c r="E25" i="1" s="1"/>
  <c r="E26" i="1" s="1"/>
  <c r="E27" i="1" s="1"/>
  <c r="C27" i="1"/>
  <c r="R14" i="1" s="1"/>
  <c r="D77" i="1"/>
  <c r="D73" i="1"/>
  <c r="D71" i="1"/>
  <c r="D70" i="1"/>
  <c r="D76" i="1"/>
  <c r="D75" i="1"/>
  <c r="H21" i="1"/>
  <c r="H22" i="1" s="1"/>
  <c r="H23" i="1" s="1"/>
  <c r="H24" i="1" s="1"/>
  <c r="H25" i="1" s="1"/>
  <c r="H26" i="1" s="1"/>
  <c r="H27" i="1" s="1"/>
  <c r="B72" i="1"/>
  <c r="B71" i="1"/>
  <c r="D67" i="1"/>
  <c r="C90" i="1" l="1"/>
  <c r="E90" i="1" s="1"/>
  <c r="C86" i="1"/>
  <c r="E86" i="1" s="1"/>
  <c r="O139" i="10"/>
  <c r="O140" i="10"/>
  <c r="AI23" i="11"/>
  <c r="AH23" i="11"/>
  <c r="AF23" i="11"/>
  <c r="AE23" i="11"/>
  <c r="AB24" i="11"/>
  <c r="AC24" i="11"/>
  <c r="B23" i="11"/>
  <c r="A23" i="11"/>
  <c r="Z23" i="11"/>
  <c r="Y23" i="11"/>
  <c r="V24" i="11"/>
  <c r="W24" i="11"/>
  <c r="T23" i="11"/>
  <c r="S23" i="11"/>
  <c r="P24" i="11"/>
  <c r="Q24" i="11"/>
  <c r="M24" i="11"/>
  <c r="N24" i="11"/>
  <c r="J24" i="11"/>
  <c r="K24" i="11"/>
  <c r="G24" i="11"/>
  <c r="H24" i="11"/>
  <c r="D24" i="11"/>
  <c r="E24" i="11"/>
  <c r="L141" i="10"/>
  <c r="J141" i="10"/>
  <c r="K141" i="10"/>
  <c r="M141" i="10"/>
  <c r="H139" i="10"/>
  <c r="I141" i="10" s="1"/>
  <c r="H140" i="10"/>
  <c r="C91" i="1"/>
  <c r="E91" i="1" s="1"/>
  <c r="C92" i="1"/>
  <c r="E92" i="1" s="1"/>
  <c r="C88" i="1"/>
  <c r="E88" i="1" s="1"/>
  <c r="C83" i="1"/>
  <c r="E83" i="1" s="1"/>
  <c r="C89" i="1"/>
  <c r="E89" i="1" s="1"/>
  <c r="C84" i="1"/>
  <c r="E84" i="1" s="1"/>
  <c r="D86" i="1"/>
  <c r="C85" i="1"/>
  <c r="E85" i="1" s="1"/>
  <c r="C87" i="1"/>
  <c r="E87" i="1" s="1"/>
  <c r="S141" i="10"/>
  <c r="P141" i="10"/>
  <c r="Q138" i="10"/>
  <c r="U141" i="10"/>
  <c r="R141" i="10"/>
  <c r="D91" i="1"/>
  <c r="D85" i="1"/>
  <c r="D84" i="1"/>
  <c r="D87" i="1"/>
  <c r="D88" i="1"/>
  <c r="Q24" i="1"/>
  <c r="C70" i="1"/>
  <c r="E70" i="1" s="1"/>
  <c r="C75" i="1"/>
  <c r="E75" i="1" s="1"/>
  <c r="C73" i="1"/>
  <c r="E73" i="1" s="1"/>
  <c r="C74" i="1"/>
  <c r="E74" i="1" s="1"/>
  <c r="C77" i="1"/>
  <c r="E77" i="1" s="1"/>
  <c r="C68" i="1"/>
  <c r="E68" i="1" s="1"/>
  <c r="C71" i="1"/>
  <c r="E71" i="1" s="1"/>
  <c r="C76" i="1"/>
  <c r="E76" i="1" s="1"/>
  <c r="C67" i="1"/>
  <c r="E67" i="1" s="1"/>
  <c r="C72" i="1"/>
  <c r="E72" i="1" s="1"/>
  <c r="C69" i="1"/>
  <c r="E69" i="1" s="1"/>
  <c r="O14" i="1"/>
  <c r="Q139" i="10" l="1"/>
  <c r="Q140" i="10"/>
  <c r="AI24" i="11"/>
  <c r="AH24" i="11"/>
  <c r="AF24" i="11"/>
  <c r="AE24" i="11"/>
  <c r="AC25" i="11"/>
  <c r="AB25" i="11"/>
  <c r="B24" i="11"/>
  <c r="A24" i="11"/>
  <c r="Y24" i="11"/>
  <c r="Z24" i="11"/>
  <c r="W25" i="11"/>
  <c r="V25" i="11"/>
  <c r="S24" i="11"/>
  <c r="T24" i="11"/>
  <c r="Q25" i="11"/>
  <c r="P25" i="11"/>
  <c r="N25" i="11"/>
  <c r="M25" i="11"/>
  <c r="J25" i="11"/>
  <c r="K25" i="11"/>
  <c r="G25" i="11"/>
  <c r="H25" i="11"/>
  <c r="E25" i="11"/>
  <c r="D25" i="11"/>
  <c r="H141" i="10"/>
  <c r="H143" i="10" s="1"/>
  <c r="H145" i="10" s="1"/>
  <c r="H152" i="10" s="1"/>
  <c r="O141" i="10"/>
  <c r="T141" i="10"/>
  <c r="N141" i="10"/>
  <c r="Q25" i="1"/>
  <c r="L14" i="1"/>
  <c r="L143" i="10" l="1"/>
  <c r="L145" i="10" s="1"/>
  <c r="L153" i="10" s="1"/>
  <c r="I143" i="10"/>
  <c r="I145" i="10" s="1"/>
  <c r="I152" i="10" s="1"/>
  <c r="K143" i="10"/>
  <c r="K145" i="10" s="1"/>
  <c r="K152" i="10" s="1"/>
  <c r="M143" i="10"/>
  <c r="M145" i="10" s="1"/>
  <c r="M152" i="10" s="1"/>
  <c r="J143" i="10"/>
  <c r="J145" i="10" s="1"/>
  <c r="J153" i="10" s="1"/>
  <c r="AI25" i="11"/>
  <c r="AH25" i="11"/>
  <c r="AF25" i="11"/>
  <c r="AE25" i="11"/>
  <c r="AC26" i="11"/>
  <c r="AB26" i="11"/>
  <c r="B25" i="11"/>
  <c r="A25" i="11"/>
  <c r="Z25" i="11"/>
  <c r="Y25" i="11"/>
  <c r="W26" i="11"/>
  <c r="V26" i="11"/>
  <c r="S25" i="11"/>
  <c r="T25" i="11"/>
  <c r="Q26" i="11"/>
  <c r="P26" i="11"/>
  <c r="N26" i="11"/>
  <c r="M26" i="11"/>
  <c r="K26" i="11"/>
  <c r="J26" i="11"/>
  <c r="H26" i="11"/>
  <c r="G26" i="11"/>
  <c r="E26" i="11"/>
  <c r="D26" i="11"/>
  <c r="H153" i="10"/>
  <c r="H162" i="10" s="1"/>
  <c r="H164" i="10" s="1"/>
  <c r="H166" i="10" s="1"/>
  <c r="Q141" i="10"/>
  <c r="T143" i="10" s="1"/>
  <c r="T145" i="10" s="1"/>
  <c r="N143" i="10"/>
  <c r="N145" i="10" s="1"/>
  <c r="N152" i="10" s="1"/>
  <c r="O143" i="10"/>
  <c r="O145" i="10" s="1"/>
  <c r="O152" i="10" s="1"/>
  <c r="P143" i="10"/>
  <c r="P145" i="10" s="1"/>
  <c r="P153" i="10" s="1"/>
  <c r="Q26" i="1"/>
  <c r="I14" i="1"/>
  <c r="S143" i="10" l="1"/>
  <c r="S145" i="10" s="1"/>
  <c r="S153" i="10" s="1"/>
  <c r="L152" i="10"/>
  <c r="L162" i="10" s="1"/>
  <c r="L164" i="10" s="1"/>
  <c r="L166" i="10" s="1"/>
  <c r="I153" i="10"/>
  <c r="I162" i="10" s="1"/>
  <c r="I164" i="10" s="1"/>
  <c r="I166" i="10" s="1"/>
  <c r="I167" i="10" s="1"/>
  <c r="I174" i="10" s="1"/>
  <c r="K153" i="10"/>
  <c r="K162" i="10" s="1"/>
  <c r="K164" i="10" s="1"/>
  <c r="K166" i="10" s="1"/>
  <c r="M153" i="10"/>
  <c r="M162" i="10" s="1"/>
  <c r="M164" i="10" s="1"/>
  <c r="M166" i="10" s="1"/>
  <c r="J152" i="10"/>
  <c r="J162" i="10" s="1"/>
  <c r="J164" i="10" s="1"/>
  <c r="J166" i="10" s="1"/>
  <c r="AI26" i="11"/>
  <c r="AH26" i="11"/>
  <c r="AF26" i="11"/>
  <c r="AE26" i="11"/>
  <c r="AB27" i="11"/>
  <c r="AC27" i="11"/>
  <c r="B26" i="11"/>
  <c r="A26" i="11"/>
  <c r="Z26" i="11"/>
  <c r="Y26" i="11"/>
  <c r="V27" i="11"/>
  <c r="W27" i="11"/>
  <c r="T26" i="11"/>
  <c r="S26" i="11"/>
  <c r="P27" i="11"/>
  <c r="Q27" i="11"/>
  <c r="M27" i="11"/>
  <c r="N27" i="11"/>
  <c r="J27" i="11"/>
  <c r="K27" i="11"/>
  <c r="G27" i="11"/>
  <c r="H27" i="11"/>
  <c r="D27" i="11"/>
  <c r="E27" i="11"/>
  <c r="R143" i="10"/>
  <c r="R145" i="10" s="1"/>
  <c r="R153" i="10" s="1"/>
  <c r="Q143" i="10"/>
  <c r="Q145" i="10" s="1"/>
  <c r="Q153" i="10" s="1"/>
  <c r="T152" i="10"/>
  <c r="T153" i="10"/>
  <c r="U143" i="10"/>
  <c r="U145" i="10" s="1"/>
  <c r="U153" i="10" s="1"/>
  <c r="P152" i="10"/>
  <c r="P162" i="10" s="1"/>
  <c r="P164" i="10" s="1"/>
  <c r="P166" i="10" s="1"/>
  <c r="O153" i="10"/>
  <c r="O162" i="10" s="1"/>
  <c r="O164" i="10" s="1"/>
  <c r="O166" i="10" s="1"/>
  <c r="N153" i="10"/>
  <c r="N162" i="10" s="1"/>
  <c r="N164" i="10" s="1"/>
  <c r="N166" i="10" s="1"/>
  <c r="H167" i="10"/>
  <c r="H174" i="10" s="1"/>
  <c r="Q27" i="1"/>
  <c r="F14" i="1"/>
  <c r="S152" i="10" l="1"/>
  <c r="J167" i="10"/>
  <c r="J174" i="10" s="1"/>
  <c r="K172" i="10" s="1"/>
  <c r="M167" i="10"/>
  <c r="M174" i="10" s="1"/>
  <c r="L167" i="10"/>
  <c r="L174" i="10" s="1"/>
  <c r="N167" i="10"/>
  <c r="N174" i="10" s="1"/>
  <c r="K167" i="10"/>
  <c r="K174" i="10" s="1"/>
  <c r="AI27" i="11"/>
  <c r="AH27" i="11"/>
  <c r="AF27" i="11"/>
  <c r="AE27" i="11"/>
  <c r="AC28" i="11"/>
  <c r="AB28" i="11"/>
  <c r="B27" i="11"/>
  <c r="A27" i="11"/>
  <c r="Y27" i="11"/>
  <c r="Z27" i="11"/>
  <c r="W28" i="11"/>
  <c r="V28" i="11"/>
  <c r="S27" i="11"/>
  <c r="T27" i="11"/>
  <c r="Q28" i="11"/>
  <c r="P28" i="11"/>
  <c r="N28" i="11"/>
  <c r="M28" i="11"/>
  <c r="K28" i="11"/>
  <c r="J28" i="11"/>
  <c r="H28" i="11"/>
  <c r="G28" i="11"/>
  <c r="E28" i="11"/>
  <c r="D28" i="11"/>
  <c r="R152" i="10"/>
  <c r="R162" i="10" s="1"/>
  <c r="R164" i="10" s="1"/>
  <c r="R166" i="10" s="1"/>
  <c r="Q152" i="10"/>
  <c r="Q162" i="10" s="1"/>
  <c r="Q164" i="10" s="1"/>
  <c r="Q166" i="10" s="1"/>
  <c r="Q167" i="10" s="1"/>
  <c r="Q174" i="10" s="1"/>
  <c r="P167" i="10"/>
  <c r="P174" i="10" s="1"/>
  <c r="T162" i="10"/>
  <c r="T164" i="10" s="1"/>
  <c r="T166" i="10" s="1"/>
  <c r="U152" i="10"/>
  <c r="U162" i="10" s="1"/>
  <c r="U164" i="10" s="1"/>
  <c r="U166" i="10" s="1"/>
  <c r="O167" i="10"/>
  <c r="O174" i="10" s="1"/>
  <c r="S162" i="10"/>
  <c r="S164" i="10" s="1"/>
  <c r="S166" i="10" s="1"/>
  <c r="I172" i="10"/>
  <c r="J172" i="10"/>
  <c r="C14" i="1"/>
  <c r="N172" i="10" l="1"/>
  <c r="P172" i="10"/>
  <c r="O172" i="10"/>
  <c r="M172" i="10"/>
  <c r="L172" i="10"/>
  <c r="AI28" i="11"/>
  <c r="AH28" i="11"/>
  <c r="AF28" i="11"/>
  <c r="AE28" i="11"/>
  <c r="AC29" i="11"/>
  <c r="AB29" i="11"/>
  <c r="B28" i="11"/>
  <c r="A28" i="11"/>
  <c r="Z28" i="11"/>
  <c r="Y28" i="11"/>
  <c r="W29" i="11"/>
  <c r="V29" i="11"/>
  <c r="S28" i="11"/>
  <c r="T28" i="11"/>
  <c r="Q29" i="11"/>
  <c r="P29" i="11"/>
  <c r="N29" i="11"/>
  <c r="M29" i="11"/>
  <c r="K29" i="11"/>
  <c r="J29" i="11"/>
  <c r="H29" i="11"/>
  <c r="G29" i="11"/>
  <c r="E29" i="11"/>
  <c r="D29" i="11"/>
  <c r="Q172" i="10"/>
  <c r="T167" i="10"/>
  <c r="T174" i="10" s="1"/>
  <c r="U167" i="10"/>
  <c r="U174" i="10" s="1"/>
  <c r="R172" i="10"/>
  <c r="R167" i="10"/>
  <c r="R174" i="10" s="1"/>
  <c r="S172" i="10" s="1"/>
  <c r="S167" i="10"/>
  <c r="S174" i="10" s="1"/>
  <c r="AH29" i="11" l="1"/>
  <c r="AI29" i="11"/>
  <c r="AE29" i="11"/>
  <c r="AF29" i="11"/>
  <c r="AB30" i="11"/>
  <c r="AC30" i="11"/>
  <c r="B29" i="11"/>
  <c r="A29" i="11"/>
  <c r="Z29" i="11"/>
  <c r="Y29" i="11"/>
  <c r="V30" i="11"/>
  <c r="W30" i="11"/>
  <c r="T29" i="11"/>
  <c r="S29" i="11"/>
  <c r="P30" i="11"/>
  <c r="Q30" i="11"/>
  <c r="M30" i="11"/>
  <c r="N30" i="11"/>
  <c r="J30" i="11"/>
  <c r="K30" i="11"/>
  <c r="G30" i="11"/>
  <c r="H30" i="11"/>
  <c r="D30" i="11"/>
  <c r="E30" i="11"/>
  <c r="V172" i="10"/>
  <c r="U172" i="10"/>
  <c r="T172" i="10"/>
  <c r="AH30" i="11" l="1"/>
  <c r="AI30" i="11"/>
  <c r="AE30" i="11"/>
  <c r="AF30" i="11"/>
  <c r="AC31" i="11"/>
  <c r="AB31" i="11"/>
  <c r="B30" i="11"/>
  <c r="A30" i="11"/>
  <c r="Y30" i="11"/>
  <c r="Z30" i="11"/>
  <c r="V31" i="11"/>
  <c r="W31" i="11"/>
  <c r="S30" i="11"/>
  <c r="T30" i="11"/>
  <c r="P31" i="11"/>
  <c r="Q31" i="11"/>
  <c r="M31" i="11"/>
  <c r="N31" i="11"/>
  <c r="J31" i="11"/>
  <c r="K31" i="11"/>
  <c r="G31" i="11"/>
  <c r="H31" i="11"/>
  <c r="D31" i="11"/>
  <c r="E31" i="11"/>
  <c r="AI31" i="11" l="1"/>
  <c r="AH31" i="11"/>
  <c r="AF31" i="11"/>
  <c r="AE31" i="11"/>
  <c r="AB32" i="11"/>
  <c r="AC32" i="11"/>
  <c r="B31" i="11"/>
  <c r="A31" i="11"/>
  <c r="Y31" i="11"/>
  <c r="Z31" i="11"/>
  <c r="W32" i="11"/>
  <c r="V32" i="11"/>
  <c r="T31" i="11"/>
  <c r="S31" i="11"/>
  <c r="Q32" i="11"/>
  <c r="P32" i="11"/>
  <c r="N32" i="11"/>
  <c r="M32" i="11"/>
  <c r="K32" i="11"/>
  <c r="J32" i="11"/>
  <c r="H32" i="11"/>
  <c r="G32" i="11"/>
  <c r="D32" i="11"/>
  <c r="E32" i="11"/>
  <c r="AH32" i="11" l="1"/>
  <c r="AI32" i="11"/>
  <c r="AE32" i="11"/>
  <c r="AF32" i="11"/>
  <c r="AC33" i="11"/>
  <c r="AB33" i="11"/>
  <c r="B32" i="11"/>
  <c r="A32" i="11"/>
  <c r="Z32" i="11"/>
  <c r="Y32" i="11"/>
  <c r="V33" i="11"/>
  <c r="W33" i="11"/>
  <c r="T32" i="11"/>
  <c r="S32" i="11"/>
  <c r="P33" i="11"/>
  <c r="Q33" i="11"/>
  <c r="M33" i="11"/>
  <c r="N33" i="11"/>
  <c r="J33" i="11"/>
  <c r="K33" i="11"/>
  <c r="G33" i="11"/>
  <c r="H33" i="11"/>
  <c r="D33" i="11"/>
  <c r="E33" i="11"/>
  <c r="AI33" i="11" l="1"/>
  <c r="AH33" i="11"/>
  <c r="AF33" i="11"/>
  <c r="AE33" i="11"/>
  <c r="AC34" i="11"/>
  <c r="AB34" i="11"/>
  <c r="B33" i="11"/>
  <c r="A33" i="11"/>
  <c r="Y33" i="11"/>
  <c r="Z33" i="11"/>
  <c r="W34" i="11"/>
  <c r="V34" i="11"/>
  <c r="S33" i="11"/>
  <c r="T33" i="11"/>
  <c r="Q34" i="11"/>
  <c r="P34" i="11"/>
  <c r="N34" i="11"/>
  <c r="M34" i="11"/>
  <c r="K34" i="11"/>
  <c r="J34" i="11"/>
  <c r="H34" i="11"/>
  <c r="G34" i="11"/>
  <c r="E34" i="11"/>
  <c r="D34" i="11"/>
  <c r="AI34" i="11" l="1"/>
  <c r="AH34" i="11"/>
  <c r="AF34" i="11"/>
  <c r="AE34" i="11"/>
  <c r="AC35" i="11"/>
  <c r="AB35" i="11"/>
  <c r="B34" i="11"/>
  <c r="A34" i="11"/>
  <c r="Z34" i="11"/>
  <c r="Y34" i="11"/>
  <c r="W35" i="11"/>
  <c r="V35" i="11"/>
  <c r="T34" i="11"/>
  <c r="S34" i="11"/>
  <c r="Q35" i="11"/>
  <c r="P35" i="11"/>
  <c r="N35" i="11"/>
  <c r="M35" i="11"/>
  <c r="K35" i="11"/>
  <c r="J35" i="11"/>
  <c r="H35" i="11"/>
  <c r="G35" i="11"/>
  <c r="E35" i="11"/>
  <c r="D35" i="11"/>
  <c r="AH35" i="11" l="1"/>
  <c r="AI35" i="11"/>
  <c r="AE35" i="11"/>
  <c r="AF35" i="11"/>
  <c r="AC36" i="11"/>
  <c r="AB36" i="11"/>
  <c r="B35" i="11"/>
  <c r="A35" i="11"/>
  <c r="Z35" i="11"/>
  <c r="Y35" i="11"/>
  <c r="V36" i="11"/>
  <c r="W36" i="11"/>
  <c r="T35" i="11"/>
  <c r="S35" i="11"/>
  <c r="P36" i="11"/>
  <c r="Q36" i="11"/>
  <c r="M36" i="11"/>
  <c r="N36" i="11"/>
  <c r="J36" i="11"/>
  <c r="K36" i="11"/>
  <c r="G36" i="11"/>
  <c r="H36" i="11"/>
  <c r="D36" i="11"/>
  <c r="E36" i="11"/>
  <c r="AH36" i="11" l="1"/>
  <c r="AI36" i="11"/>
  <c r="AE36" i="11"/>
  <c r="AF36" i="11"/>
  <c r="AC37" i="11"/>
  <c r="AB37" i="11"/>
  <c r="B36" i="11"/>
  <c r="A36" i="11"/>
  <c r="Y36" i="11"/>
  <c r="Z36" i="11"/>
  <c r="W37" i="11"/>
  <c r="V37" i="11"/>
  <c r="S36" i="11"/>
  <c r="T36" i="11"/>
  <c r="Q37" i="11"/>
  <c r="P37" i="11"/>
  <c r="N37" i="11"/>
  <c r="M37" i="11"/>
  <c r="K37" i="11"/>
  <c r="J37" i="11"/>
  <c r="H37" i="11"/>
  <c r="G37" i="11"/>
  <c r="E37" i="11"/>
  <c r="D37" i="11"/>
  <c r="AI37" i="11" l="1"/>
  <c r="AH37" i="11"/>
  <c r="AF37" i="11"/>
  <c r="AE37" i="11"/>
  <c r="AC38" i="11"/>
  <c r="AB38" i="11"/>
  <c r="B37" i="11"/>
  <c r="A37" i="11"/>
  <c r="Y37" i="11"/>
  <c r="Z37" i="11"/>
  <c r="V38" i="11"/>
  <c r="W38" i="11"/>
  <c r="T37" i="11"/>
  <c r="S37" i="11"/>
  <c r="P38" i="11"/>
  <c r="Q38" i="11"/>
  <c r="M38" i="11"/>
  <c r="N38" i="11"/>
  <c r="J38" i="11"/>
  <c r="K38" i="11"/>
  <c r="G38" i="11"/>
  <c r="H38" i="11"/>
  <c r="D38" i="11"/>
  <c r="E38" i="11"/>
  <c r="AH38" i="11" l="1"/>
  <c r="AI38" i="11"/>
  <c r="AE38" i="11"/>
  <c r="AF38" i="11"/>
  <c r="AC39" i="11"/>
  <c r="AB39" i="11"/>
  <c r="B38" i="11"/>
  <c r="A38" i="11"/>
  <c r="Z38" i="11"/>
  <c r="Y38" i="11"/>
  <c r="V39" i="11"/>
  <c r="W39" i="11"/>
  <c r="T38" i="11"/>
  <c r="S38" i="11"/>
  <c r="P39" i="11"/>
  <c r="Q39" i="11"/>
  <c r="M39" i="11"/>
  <c r="N39" i="11"/>
  <c r="J39" i="11"/>
  <c r="K39" i="11"/>
  <c r="G39" i="11"/>
  <c r="H39" i="11"/>
  <c r="D39" i="11"/>
  <c r="E39" i="11"/>
  <c r="AI39" i="11" l="1"/>
  <c r="AH39" i="11"/>
  <c r="AF39" i="11"/>
  <c r="AE39" i="11"/>
  <c r="AC40" i="11"/>
  <c r="AB40" i="11"/>
  <c r="B39" i="11"/>
  <c r="A39" i="11"/>
  <c r="Y39" i="11"/>
  <c r="Z39" i="11"/>
  <c r="W40" i="11"/>
  <c r="V40" i="11"/>
  <c r="S39" i="11"/>
  <c r="T39" i="11"/>
  <c r="Q40" i="11"/>
  <c r="P40" i="11"/>
  <c r="N40" i="11"/>
  <c r="M40" i="11"/>
  <c r="K40" i="11"/>
  <c r="J40" i="11"/>
  <c r="H40" i="11"/>
  <c r="G40" i="11"/>
  <c r="E40" i="11"/>
  <c r="D40" i="11"/>
  <c r="AI40" i="11" l="1"/>
  <c r="AH40" i="11"/>
  <c r="AF40" i="11"/>
  <c r="AE40" i="11"/>
  <c r="AB41" i="11"/>
  <c r="AC41" i="11"/>
  <c r="B40" i="11"/>
  <c r="A40" i="11"/>
  <c r="Y40" i="11"/>
  <c r="Z40" i="11"/>
  <c r="W41" i="11"/>
  <c r="V41" i="11"/>
  <c r="T40" i="11"/>
  <c r="S40" i="11"/>
  <c r="Q41" i="11"/>
  <c r="P41" i="11"/>
  <c r="N41" i="11"/>
  <c r="M41" i="11"/>
  <c r="K41" i="11"/>
  <c r="J41" i="11"/>
  <c r="H41" i="11"/>
  <c r="G41" i="11"/>
  <c r="E41" i="11"/>
  <c r="D41" i="11"/>
  <c r="AH41" i="11" l="1"/>
  <c r="AI41" i="11"/>
  <c r="AE41" i="11"/>
  <c r="AF41" i="11"/>
  <c r="AC42" i="11"/>
  <c r="AB42" i="11"/>
  <c r="B41" i="11"/>
  <c r="A41" i="11"/>
  <c r="Z41" i="11"/>
  <c r="Y41" i="11"/>
  <c r="V42" i="11"/>
  <c r="W42" i="11"/>
  <c r="T41" i="11"/>
  <c r="S41" i="11"/>
  <c r="P42" i="11"/>
  <c r="Q42" i="11"/>
  <c r="M42" i="11"/>
  <c r="N42" i="11"/>
  <c r="J42" i="11"/>
  <c r="K42" i="11"/>
  <c r="G42" i="11"/>
  <c r="H42" i="11"/>
  <c r="D42" i="11"/>
  <c r="E42" i="11"/>
  <c r="AI42" i="11" l="1"/>
  <c r="AH42" i="11"/>
  <c r="AF42" i="11"/>
  <c r="AE42" i="11"/>
  <c r="AC43" i="11"/>
  <c r="AB43" i="11"/>
  <c r="B42" i="11"/>
  <c r="A42" i="11"/>
  <c r="Y42" i="11"/>
  <c r="Z42" i="11"/>
  <c r="W43" i="11"/>
  <c r="V43" i="11"/>
  <c r="S42" i="11"/>
  <c r="T42" i="11"/>
  <c r="Q43" i="11"/>
  <c r="P43" i="11"/>
  <c r="N43" i="11"/>
  <c r="M43" i="11"/>
  <c r="K43" i="11"/>
  <c r="J43" i="11"/>
  <c r="H43" i="11"/>
  <c r="G43" i="11"/>
  <c r="E43" i="11"/>
  <c r="D43" i="11"/>
  <c r="AH43" i="11" l="1"/>
  <c r="AI43" i="11"/>
  <c r="AE43" i="11"/>
  <c r="AF43" i="11"/>
  <c r="AC44" i="11"/>
  <c r="AB44" i="11"/>
  <c r="B43" i="11"/>
  <c r="A43" i="11"/>
  <c r="Z43" i="11"/>
  <c r="Y43" i="11"/>
  <c r="W44" i="11"/>
  <c r="V44" i="11"/>
  <c r="T43" i="11"/>
  <c r="S43" i="11"/>
  <c r="Q44" i="11"/>
  <c r="P44" i="11"/>
  <c r="N44" i="11"/>
  <c r="M44" i="11"/>
  <c r="K44" i="11"/>
  <c r="J44" i="11"/>
  <c r="H44" i="11"/>
  <c r="G44" i="11"/>
  <c r="E44" i="11"/>
  <c r="D44" i="11"/>
  <c r="AH44" i="11" l="1"/>
  <c r="AI44" i="11"/>
  <c r="AE44" i="11"/>
  <c r="AF44" i="11"/>
  <c r="AC45" i="11"/>
  <c r="AB45" i="11"/>
  <c r="B44" i="11"/>
  <c r="A44" i="11"/>
  <c r="Z44" i="11"/>
  <c r="Y44" i="11"/>
  <c r="V45" i="11"/>
  <c r="W45" i="11"/>
  <c r="T44" i="11"/>
  <c r="S44" i="11"/>
  <c r="P45" i="11"/>
  <c r="Q45" i="11"/>
  <c r="M45" i="11"/>
  <c r="N45" i="11"/>
  <c r="J45" i="11"/>
  <c r="K45" i="11"/>
  <c r="G45" i="11"/>
  <c r="H45" i="11"/>
  <c r="D45" i="11"/>
  <c r="E45" i="11"/>
  <c r="AI45" i="11" l="1"/>
  <c r="AH45" i="11"/>
  <c r="AF45" i="11"/>
  <c r="AE45" i="11"/>
  <c r="AC46" i="11"/>
  <c r="AB46" i="11"/>
  <c r="B45" i="11"/>
  <c r="A45" i="11"/>
  <c r="Y45" i="11"/>
  <c r="Z45" i="11"/>
  <c r="W46" i="11"/>
  <c r="V46" i="11"/>
  <c r="S45" i="11"/>
  <c r="T45" i="11"/>
  <c r="Q46" i="11"/>
  <c r="P46" i="11"/>
  <c r="N46" i="11"/>
  <c r="M46" i="11"/>
  <c r="K46" i="11"/>
  <c r="J46" i="11"/>
  <c r="H46" i="11"/>
  <c r="G46" i="11"/>
  <c r="E46" i="11"/>
  <c r="D46" i="11"/>
  <c r="AI46" i="11" l="1"/>
  <c r="AH46" i="11"/>
  <c r="AF46" i="11"/>
  <c r="AE46" i="11"/>
  <c r="AC47" i="11"/>
  <c r="AB47" i="11"/>
  <c r="B46" i="11"/>
  <c r="A46" i="11"/>
  <c r="Z46" i="11"/>
  <c r="Y46" i="11"/>
  <c r="W47" i="11"/>
  <c r="V47" i="11"/>
  <c r="S46" i="11"/>
  <c r="T46" i="11"/>
  <c r="Q47" i="11"/>
  <c r="P47" i="11"/>
  <c r="M47" i="11"/>
  <c r="N47" i="11"/>
  <c r="K47" i="11"/>
  <c r="J47" i="11"/>
  <c r="G47" i="11"/>
  <c r="H47" i="11"/>
  <c r="E47" i="11"/>
  <c r="D47" i="11"/>
  <c r="AH47" i="11" l="1"/>
  <c r="AI47" i="11"/>
  <c r="AE47" i="11"/>
  <c r="AF47" i="11"/>
  <c r="AB48" i="11"/>
  <c r="AC48" i="11"/>
  <c r="B47" i="11"/>
  <c r="A47" i="11"/>
  <c r="Z47" i="11"/>
  <c r="Y47" i="11"/>
  <c r="V48" i="11"/>
  <c r="W48" i="11"/>
  <c r="T47" i="11"/>
  <c r="S47" i="11"/>
  <c r="P48" i="11"/>
  <c r="Q48" i="11"/>
  <c r="M48" i="11"/>
  <c r="N48" i="11"/>
  <c r="J48" i="11"/>
  <c r="K48" i="11"/>
  <c r="G48" i="11"/>
  <c r="H48" i="11"/>
  <c r="D48" i="11"/>
  <c r="E48" i="11"/>
  <c r="AI48" i="11" l="1"/>
  <c r="AH48" i="11"/>
  <c r="AF48" i="11"/>
  <c r="AE48" i="11"/>
  <c r="AC49" i="11"/>
  <c r="AB49" i="11"/>
  <c r="B48" i="11"/>
  <c r="A48" i="11"/>
  <c r="Y48" i="11"/>
  <c r="Z48" i="11"/>
  <c r="V49" i="11"/>
  <c r="W49" i="11"/>
  <c r="S48" i="11"/>
  <c r="T48" i="11"/>
  <c r="P49" i="11"/>
  <c r="Q49" i="11"/>
  <c r="M49" i="11"/>
  <c r="N49" i="11"/>
  <c r="J49" i="11"/>
  <c r="K49" i="11"/>
  <c r="G49" i="11"/>
  <c r="H49" i="11"/>
  <c r="D49" i="11"/>
  <c r="E49" i="11"/>
  <c r="AI49" i="11" l="1"/>
  <c r="AH49" i="11"/>
  <c r="AF49" i="11"/>
  <c r="AE49" i="11"/>
  <c r="AC50" i="11"/>
  <c r="AB50" i="11"/>
  <c r="B49" i="11"/>
  <c r="A49" i="11"/>
  <c r="Z49" i="11"/>
  <c r="Y49" i="11"/>
  <c r="W50" i="11"/>
  <c r="V50" i="11"/>
  <c r="T49" i="11"/>
  <c r="S49" i="11"/>
  <c r="Q50" i="11"/>
  <c r="P50" i="11"/>
  <c r="N50" i="11"/>
  <c r="M50" i="11"/>
  <c r="K50" i="11"/>
  <c r="J50" i="11"/>
  <c r="H50" i="11"/>
  <c r="G50" i="11"/>
  <c r="E50" i="11"/>
  <c r="D50" i="11"/>
  <c r="AH50" i="11" l="1"/>
  <c r="AI50" i="11"/>
  <c r="AE50" i="11"/>
  <c r="AF50" i="11"/>
  <c r="AC51" i="11"/>
  <c r="AB51" i="11"/>
  <c r="B50" i="11"/>
  <c r="A50" i="11"/>
  <c r="Z50" i="11"/>
  <c r="Y50" i="11"/>
  <c r="V51" i="11"/>
  <c r="W51" i="11"/>
  <c r="T50" i="11"/>
  <c r="S50" i="11"/>
  <c r="P51" i="11"/>
  <c r="Q51" i="11"/>
  <c r="M51" i="11"/>
  <c r="N51" i="11"/>
  <c r="J51" i="11"/>
  <c r="K51" i="11"/>
  <c r="G51" i="11"/>
  <c r="H51" i="11"/>
  <c r="D51" i="11"/>
  <c r="E51" i="11"/>
  <c r="AI51" i="11" l="1"/>
  <c r="AH51" i="11"/>
  <c r="AF51" i="11"/>
  <c r="AE51" i="11"/>
  <c r="AC52" i="11"/>
  <c r="AB52" i="11"/>
  <c r="B51" i="11"/>
  <c r="A51" i="11"/>
  <c r="Y51" i="11"/>
  <c r="Z51" i="11"/>
  <c r="W52" i="11"/>
  <c r="V52" i="11"/>
  <c r="S51" i="11"/>
  <c r="T51" i="11"/>
  <c r="Q52" i="11"/>
  <c r="P52" i="11"/>
  <c r="N52" i="11"/>
  <c r="M52" i="11"/>
  <c r="K52" i="11"/>
  <c r="J52" i="11"/>
  <c r="H52" i="11"/>
  <c r="G52" i="11"/>
  <c r="E52" i="11"/>
  <c r="D52" i="11"/>
  <c r="AI52" i="11" l="1"/>
  <c r="AH52" i="11"/>
  <c r="AF52" i="11"/>
  <c r="AE52" i="11"/>
  <c r="AB53" i="11"/>
  <c r="AC53" i="11"/>
  <c r="B52" i="11"/>
  <c r="A52" i="11"/>
  <c r="Y52" i="11"/>
  <c r="Z52" i="11"/>
  <c r="W53" i="11"/>
  <c r="V53" i="11"/>
  <c r="T52" i="11"/>
  <c r="S52" i="11"/>
  <c r="Q53" i="11"/>
  <c r="P53" i="11"/>
  <c r="N53" i="11"/>
  <c r="M53" i="11"/>
  <c r="K53" i="11"/>
  <c r="J53" i="11"/>
  <c r="H53" i="11"/>
  <c r="G53" i="11"/>
  <c r="E53" i="11"/>
  <c r="D53" i="11"/>
  <c r="AH53" i="11" l="1"/>
  <c r="AI53" i="11"/>
  <c r="AE53" i="11"/>
  <c r="AF53" i="11"/>
  <c r="AC54" i="11"/>
  <c r="AB54" i="11"/>
  <c r="B53" i="11"/>
  <c r="A53" i="11"/>
  <c r="Z53" i="11"/>
  <c r="Y53" i="11"/>
  <c r="V54" i="11"/>
  <c r="W54" i="11"/>
  <c r="T53" i="11"/>
  <c r="S53" i="11"/>
  <c r="P54" i="11"/>
  <c r="Q54" i="11"/>
  <c r="M54" i="11"/>
  <c r="N54" i="11"/>
  <c r="J54" i="11"/>
  <c r="K54" i="11"/>
  <c r="G54" i="11"/>
  <c r="H54" i="11"/>
  <c r="D54" i="11"/>
  <c r="E54" i="11"/>
  <c r="AH54" i="11" l="1"/>
  <c r="AI54" i="11"/>
  <c r="AE54" i="11"/>
  <c r="AF54" i="11"/>
  <c r="AC55" i="11"/>
  <c r="AB55" i="11"/>
  <c r="B54" i="11"/>
  <c r="A54" i="11"/>
  <c r="Y54" i="11"/>
  <c r="Z54" i="11"/>
  <c r="W55" i="11"/>
  <c r="V55" i="11"/>
  <c r="S54" i="11"/>
  <c r="T54" i="11"/>
  <c r="Q55" i="11"/>
  <c r="P55" i="11"/>
  <c r="N55" i="11"/>
  <c r="M55" i="11"/>
  <c r="K55" i="11"/>
  <c r="J55" i="11"/>
  <c r="H55" i="11"/>
  <c r="G55" i="11"/>
  <c r="E55" i="11"/>
  <c r="D55" i="11"/>
  <c r="AI55" i="11" l="1"/>
  <c r="AH55" i="11"/>
  <c r="AF55" i="11"/>
  <c r="AE55" i="11"/>
  <c r="AC56" i="11"/>
  <c r="AB56" i="11"/>
  <c r="B55" i="11"/>
  <c r="A55" i="11"/>
  <c r="Z55" i="11"/>
  <c r="Y55" i="11"/>
  <c r="V56" i="11"/>
  <c r="W56" i="11"/>
  <c r="S55" i="11"/>
  <c r="T55" i="11"/>
  <c r="P56" i="11"/>
  <c r="Q56" i="11"/>
  <c r="M56" i="11"/>
  <c r="N56" i="11"/>
  <c r="J56" i="11"/>
  <c r="K56" i="11"/>
  <c r="G56" i="11"/>
  <c r="H56" i="11"/>
  <c r="D56" i="11"/>
  <c r="E56" i="11"/>
  <c r="AH56" i="11" l="1"/>
  <c r="AI56" i="11"/>
  <c r="AE56" i="11"/>
  <c r="AF56" i="11"/>
  <c r="AB57" i="11"/>
  <c r="AC57" i="11"/>
  <c r="B56" i="11"/>
  <c r="A56" i="11"/>
  <c r="Z56" i="11"/>
  <c r="Y56" i="11"/>
  <c r="V57" i="11"/>
  <c r="W57" i="11"/>
  <c r="T56" i="11"/>
  <c r="S56" i="11"/>
  <c r="P57" i="11"/>
  <c r="Q57" i="11"/>
  <c r="M57" i="11"/>
  <c r="N57" i="11"/>
  <c r="J57" i="11"/>
  <c r="K57" i="11"/>
  <c r="G57" i="11"/>
  <c r="H57" i="11"/>
  <c r="D57" i="11"/>
  <c r="E57" i="11"/>
  <c r="AI57" i="11" l="1"/>
  <c r="AH57" i="11"/>
  <c r="AF57" i="11"/>
  <c r="AE57" i="11"/>
  <c r="AC58" i="11"/>
  <c r="AB58" i="11"/>
  <c r="B57" i="11"/>
  <c r="A57" i="11"/>
  <c r="Y57" i="11"/>
  <c r="Z57" i="11"/>
  <c r="W58" i="11"/>
  <c r="V58" i="11"/>
  <c r="S57" i="11"/>
  <c r="T57" i="11"/>
  <c r="Q58" i="11"/>
  <c r="P58" i="11"/>
  <c r="N58" i="11"/>
  <c r="M58" i="11"/>
  <c r="K58" i="11"/>
  <c r="J58" i="11"/>
  <c r="H58" i="11"/>
  <c r="G58" i="11"/>
  <c r="D58" i="11"/>
  <c r="E58" i="11"/>
  <c r="AI58" i="11" l="1"/>
  <c r="AH58" i="11"/>
  <c r="AE58" i="11"/>
  <c r="AF58" i="11"/>
  <c r="AB59" i="11"/>
  <c r="AC59" i="11"/>
  <c r="B58" i="11"/>
  <c r="A58" i="11"/>
  <c r="Y58" i="11"/>
  <c r="Z58" i="11"/>
  <c r="W59" i="11"/>
  <c r="V59" i="11"/>
  <c r="T58" i="11"/>
  <c r="S58" i="11"/>
  <c r="Q59" i="11"/>
  <c r="P59" i="11"/>
  <c r="N59" i="11"/>
  <c r="M59" i="11"/>
  <c r="K59" i="11"/>
  <c r="J59" i="11"/>
  <c r="H59" i="11"/>
  <c r="G59" i="11"/>
  <c r="E59" i="11"/>
  <c r="D59" i="11"/>
  <c r="AH59" i="11" l="1"/>
  <c r="AI59" i="11"/>
  <c r="AE59" i="11"/>
  <c r="AF59" i="11"/>
  <c r="AC60" i="11"/>
  <c r="AB60" i="11"/>
  <c r="B59" i="11"/>
  <c r="A59" i="11"/>
  <c r="Z59" i="11"/>
  <c r="Y59" i="11"/>
  <c r="V60" i="11"/>
  <c r="W60" i="11"/>
  <c r="T59" i="11"/>
  <c r="S59" i="11"/>
  <c r="P60" i="11"/>
  <c r="Q60" i="11"/>
  <c r="M60" i="11"/>
  <c r="N60" i="11"/>
  <c r="J60" i="11"/>
  <c r="K60" i="11"/>
  <c r="G60" i="11"/>
  <c r="H60" i="11"/>
  <c r="D60" i="11"/>
  <c r="E60" i="11"/>
  <c r="AI60" i="11" l="1"/>
  <c r="AH60" i="11"/>
  <c r="AF60" i="11"/>
  <c r="AE60" i="11"/>
  <c r="AC61" i="11"/>
  <c r="AB61" i="11"/>
  <c r="B60" i="11"/>
  <c r="A60" i="11"/>
  <c r="Y60" i="11"/>
  <c r="Z60" i="11"/>
  <c r="W61" i="11"/>
  <c r="V61" i="11"/>
  <c r="S60" i="11"/>
  <c r="T60" i="11"/>
  <c r="Q61" i="11"/>
  <c r="P61" i="11"/>
  <c r="N61" i="11"/>
  <c r="M61" i="11"/>
  <c r="K61" i="11"/>
  <c r="J61" i="11"/>
  <c r="H61" i="11"/>
  <c r="G61" i="11"/>
  <c r="E61" i="11"/>
  <c r="D61" i="11"/>
  <c r="AH61" i="11" l="1"/>
  <c r="AI61" i="11"/>
  <c r="AE61" i="11"/>
  <c r="AF61" i="11"/>
  <c r="AB62" i="11"/>
  <c r="AC62" i="11"/>
  <c r="B61" i="11"/>
  <c r="A61" i="11"/>
  <c r="Y61" i="11"/>
  <c r="Z61" i="11"/>
  <c r="V62" i="11"/>
  <c r="W62" i="11"/>
  <c r="T61" i="11"/>
  <c r="S61" i="11"/>
  <c r="Q62" i="11"/>
  <c r="P62" i="11"/>
  <c r="N62" i="11"/>
  <c r="M62" i="11"/>
  <c r="K62" i="11"/>
  <c r="J62" i="11"/>
  <c r="H62" i="11"/>
  <c r="G62" i="11"/>
  <c r="E62" i="11"/>
  <c r="D62" i="11"/>
  <c r="AH62" i="11" l="1"/>
  <c r="AI62" i="11"/>
  <c r="AE62" i="11"/>
  <c r="AF62" i="11"/>
  <c r="AC63" i="11"/>
  <c r="AB63" i="11"/>
  <c r="B62" i="11"/>
  <c r="A62" i="11"/>
  <c r="Z62" i="11"/>
  <c r="Y62" i="11"/>
  <c r="V63" i="11"/>
  <c r="W63" i="11"/>
  <c r="T62" i="11"/>
  <c r="S62" i="11"/>
  <c r="P63" i="11"/>
  <c r="Q63" i="11"/>
  <c r="M63" i="11"/>
  <c r="N63" i="11"/>
  <c r="J63" i="11"/>
  <c r="K63" i="11"/>
  <c r="G63" i="11"/>
  <c r="H63" i="11"/>
  <c r="D63" i="11"/>
  <c r="E63" i="11"/>
  <c r="AI63" i="11" l="1"/>
  <c r="AH63" i="11"/>
  <c r="AF63" i="11"/>
  <c r="AE63" i="11"/>
  <c r="AC64" i="11"/>
  <c r="AB64" i="11"/>
  <c r="B63" i="11"/>
  <c r="A63" i="11"/>
  <c r="Y63" i="11"/>
  <c r="Z63" i="11"/>
  <c r="V64" i="11"/>
  <c r="W64" i="11"/>
  <c r="S63" i="11"/>
  <c r="T63" i="11"/>
  <c r="Q64" i="11"/>
  <c r="P64" i="11"/>
  <c r="M64" i="11"/>
  <c r="N64" i="11"/>
  <c r="J64" i="11"/>
  <c r="K64" i="11"/>
  <c r="H64" i="11"/>
  <c r="G64" i="11"/>
  <c r="D64" i="11"/>
  <c r="E64" i="11"/>
  <c r="AI64" i="11" l="1"/>
  <c r="AH64" i="11"/>
  <c r="AF64" i="11"/>
  <c r="AE64" i="11"/>
  <c r="AB65" i="11"/>
  <c r="AC65" i="11"/>
  <c r="B64" i="11"/>
  <c r="A64" i="11"/>
  <c r="Z64" i="11"/>
  <c r="Y64" i="11"/>
  <c r="W65" i="11"/>
  <c r="V65" i="11"/>
  <c r="T64" i="11"/>
  <c r="S64" i="11"/>
  <c r="Q65" i="11"/>
  <c r="P65" i="11"/>
  <c r="N65" i="11"/>
  <c r="M65" i="11"/>
  <c r="K65" i="11"/>
  <c r="J65" i="11"/>
  <c r="H65" i="11"/>
  <c r="G65" i="11"/>
  <c r="E65" i="11"/>
  <c r="D65" i="11"/>
  <c r="AH65" i="11" l="1"/>
  <c r="AI65" i="11"/>
  <c r="AE65" i="11"/>
  <c r="AF65" i="11"/>
  <c r="AC66" i="11"/>
  <c r="AB66" i="11"/>
  <c r="B65" i="11"/>
  <c r="A65" i="11"/>
  <c r="Z65" i="11"/>
  <c r="Y65" i="11"/>
  <c r="V66" i="11"/>
  <c r="W66" i="11"/>
  <c r="T65" i="11"/>
  <c r="S65" i="11"/>
  <c r="P66" i="11"/>
  <c r="Q66" i="11"/>
  <c r="M66" i="11"/>
  <c r="N66" i="11"/>
  <c r="J66" i="11"/>
  <c r="K66" i="11"/>
  <c r="G66" i="11"/>
  <c r="H66" i="11"/>
  <c r="D66" i="11"/>
  <c r="E66" i="11"/>
  <c r="AI66" i="11" l="1"/>
  <c r="AH66" i="11"/>
  <c r="AF66" i="11"/>
  <c r="AE66" i="11"/>
  <c r="AC67" i="11"/>
  <c r="AB67" i="11"/>
  <c r="B66" i="11"/>
  <c r="A66" i="11"/>
  <c r="Y66" i="11"/>
  <c r="Z66" i="11"/>
  <c r="V67" i="11"/>
  <c r="W67" i="11"/>
  <c r="S66" i="11"/>
  <c r="T66" i="11"/>
  <c r="P67" i="11"/>
  <c r="Q67" i="11"/>
  <c r="M67" i="11"/>
  <c r="N67" i="11"/>
  <c r="J67" i="11"/>
  <c r="K67" i="11"/>
  <c r="G67" i="11"/>
  <c r="H67" i="11"/>
  <c r="D67" i="11"/>
  <c r="E67" i="11"/>
  <c r="AI67" i="11" l="1"/>
  <c r="AH67" i="11"/>
  <c r="AF67" i="11"/>
  <c r="AE67" i="11"/>
  <c r="AB68" i="11"/>
  <c r="AC68" i="11"/>
  <c r="B67" i="11"/>
  <c r="A67" i="11"/>
  <c r="Y67" i="11"/>
  <c r="Z67" i="11"/>
  <c r="W68" i="11"/>
  <c r="V68" i="11"/>
  <c r="S67" i="11"/>
  <c r="T67" i="11"/>
  <c r="Q68" i="11"/>
  <c r="P68" i="11"/>
  <c r="N68" i="11"/>
  <c r="M68" i="11"/>
  <c r="K68" i="11"/>
  <c r="J68" i="11"/>
  <c r="H68" i="11"/>
  <c r="G68" i="11"/>
  <c r="E68" i="11"/>
  <c r="D68" i="11"/>
  <c r="AH68" i="11" l="1"/>
  <c r="AI68" i="11"/>
  <c r="AE68" i="11"/>
  <c r="AF68" i="11"/>
  <c r="AB69" i="11"/>
  <c r="AC69" i="11"/>
  <c r="B68" i="11"/>
  <c r="A68" i="11"/>
  <c r="Z68" i="11"/>
  <c r="Y68" i="11"/>
  <c r="V69" i="11"/>
  <c r="W69" i="11"/>
  <c r="T68" i="11"/>
  <c r="S68" i="11"/>
  <c r="P69" i="11"/>
  <c r="Q69" i="11"/>
  <c r="M69" i="11"/>
  <c r="N69" i="11"/>
  <c r="J69" i="11"/>
  <c r="K69" i="11"/>
  <c r="G69" i="11"/>
  <c r="H69" i="11"/>
  <c r="D69" i="11"/>
  <c r="E69" i="11"/>
  <c r="AI69" i="11" l="1"/>
  <c r="AH69" i="11"/>
  <c r="AF69" i="11"/>
  <c r="AE69" i="11"/>
  <c r="AC70" i="11"/>
  <c r="AB70" i="11"/>
  <c r="B69" i="11"/>
  <c r="A69" i="11"/>
  <c r="Y69" i="11"/>
  <c r="Z69" i="11"/>
  <c r="W70" i="11"/>
  <c r="V70" i="11"/>
  <c r="S69" i="11"/>
  <c r="T69" i="11"/>
  <c r="Q70" i="11"/>
  <c r="P70" i="11"/>
  <c r="N70" i="11"/>
  <c r="M70" i="11"/>
  <c r="K70" i="11"/>
  <c r="J70" i="11"/>
  <c r="H70" i="11"/>
  <c r="G70" i="11"/>
  <c r="E70" i="11"/>
  <c r="D70" i="11"/>
  <c r="AI70" i="11" l="1"/>
  <c r="AH70" i="11"/>
  <c r="AF70" i="11"/>
  <c r="AE70" i="11"/>
  <c r="AB71" i="11"/>
  <c r="AC71" i="11"/>
  <c r="B70" i="11"/>
  <c r="A70" i="11"/>
  <c r="Y70" i="11"/>
  <c r="Z70" i="11"/>
  <c r="V71" i="11"/>
  <c r="W71" i="11"/>
  <c r="S70" i="11"/>
  <c r="T70" i="11"/>
  <c r="P71" i="11"/>
  <c r="Q71" i="11"/>
  <c r="N71" i="11"/>
  <c r="M71" i="11"/>
  <c r="J71" i="11"/>
  <c r="K71" i="11"/>
  <c r="G71" i="11"/>
  <c r="H71" i="11"/>
  <c r="E71" i="11"/>
  <c r="D71" i="11"/>
  <c r="AH71" i="11" l="1"/>
  <c r="AI71" i="11"/>
  <c r="AE71" i="11"/>
  <c r="AF71" i="11"/>
  <c r="AC72" i="11"/>
  <c r="AB72" i="11"/>
  <c r="B71" i="11"/>
  <c r="A71" i="11"/>
  <c r="Z71" i="11"/>
  <c r="Y71" i="11"/>
  <c r="V72" i="11"/>
  <c r="W72" i="11"/>
  <c r="T71" i="11"/>
  <c r="S71" i="11"/>
  <c r="P72" i="11"/>
  <c r="Q72" i="11"/>
  <c r="M72" i="11"/>
  <c r="N72" i="11"/>
  <c r="J72" i="11"/>
  <c r="K72" i="11"/>
  <c r="G72" i="11"/>
  <c r="H72" i="11"/>
  <c r="D72" i="11"/>
  <c r="E72" i="11"/>
  <c r="AH72" i="11" l="1"/>
  <c r="AI72" i="11"/>
  <c r="AE72" i="11"/>
  <c r="AF72" i="11"/>
  <c r="AC73" i="11"/>
  <c r="AB73" i="11"/>
  <c r="B72" i="11"/>
  <c r="A72" i="11"/>
  <c r="Y72" i="11"/>
  <c r="Z72" i="11"/>
  <c r="W73" i="11"/>
  <c r="V73" i="11"/>
  <c r="S72" i="11"/>
  <c r="T72" i="11"/>
  <c r="Q73" i="11"/>
  <c r="P73" i="11"/>
  <c r="N73" i="11"/>
  <c r="M73" i="11"/>
  <c r="K73" i="11"/>
  <c r="J73" i="11"/>
  <c r="H73" i="11"/>
  <c r="G73" i="11"/>
  <c r="E73" i="11"/>
  <c r="D73" i="11"/>
  <c r="AH73" i="11" l="1"/>
  <c r="AI73" i="11"/>
  <c r="AF73" i="11"/>
  <c r="AE73" i="11"/>
  <c r="AB74" i="11"/>
  <c r="AC74" i="11"/>
  <c r="B73" i="11"/>
  <c r="A73" i="11"/>
  <c r="Y73" i="11"/>
  <c r="Z73" i="11"/>
  <c r="V74" i="11"/>
  <c r="W74" i="11"/>
  <c r="T73" i="11"/>
  <c r="S73" i="11"/>
  <c r="P74" i="11"/>
  <c r="Q74" i="11"/>
  <c r="M74" i="11"/>
  <c r="N74" i="11"/>
  <c r="J74" i="11"/>
  <c r="K74" i="11"/>
  <c r="G74" i="11"/>
  <c r="H74" i="11"/>
  <c r="D74" i="11"/>
  <c r="E74" i="11"/>
  <c r="AH74" i="11" l="1"/>
  <c r="AI74" i="11"/>
  <c r="AE74" i="11"/>
  <c r="AF74" i="11"/>
  <c r="AC75" i="11"/>
  <c r="AB75" i="11"/>
  <c r="B74" i="11"/>
  <c r="A74" i="11"/>
  <c r="Z74" i="11"/>
  <c r="Y74" i="11"/>
  <c r="V75" i="11"/>
  <c r="W75" i="11"/>
  <c r="T74" i="11"/>
  <c r="S74" i="11"/>
  <c r="P75" i="11"/>
  <c r="Q75" i="11"/>
  <c r="M75" i="11"/>
  <c r="N75" i="11"/>
  <c r="J75" i="11"/>
  <c r="K75" i="11"/>
  <c r="G75" i="11"/>
  <c r="H75" i="11"/>
  <c r="D75" i="11"/>
  <c r="E75" i="11"/>
  <c r="AI75" i="11" l="1"/>
  <c r="AH75" i="11"/>
  <c r="AF75" i="11"/>
  <c r="AE75" i="11"/>
  <c r="AC76" i="11"/>
  <c r="AB76" i="11"/>
  <c r="B75" i="11"/>
  <c r="A75" i="11"/>
  <c r="Y75" i="11"/>
  <c r="Z75" i="11"/>
  <c r="W76" i="11"/>
  <c r="V76" i="11"/>
  <c r="S75" i="11"/>
  <c r="T75" i="11"/>
  <c r="Q76" i="11"/>
  <c r="P76" i="11"/>
  <c r="N76" i="11"/>
  <c r="M76" i="11"/>
  <c r="K76" i="11"/>
  <c r="J76" i="11"/>
  <c r="H76" i="11"/>
  <c r="G76" i="11"/>
  <c r="E76" i="11"/>
  <c r="D76" i="11"/>
  <c r="AI76" i="11" l="1"/>
  <c r="AH76" i="11"/>
  <c r="AF76" i="11"/>
  <c r="AE76" i="11"/>
  <c r="AB77" i="11"/>
  <c r="AC77" i="11"/>
  <c r="B76" i="11"/>
  <c r="A76" i="11"/>
  <c r="Y76" i="11"/>
  <c r="Z76" i="11"/>
  <c r="W77" i="11"/>
  <c r="V77" i="11"/>
  <c r="T76" i="11"/>
  <c r="S76" i="11"/>
  <c r="Q77" i="11"/>
  <c r="P77" i="11"/>
  <c r="N77" i="11"/>
  <c r="M77" i="11"/>
  <c r="K77" i="11"/>
  <c r="J77" i="11"/>
  <c r="H77" i="11"/>
  <c r="G77" i="11"/>
  <c r="E77" i="11"/>
  <c r="D77" i="11"/>
  <c r="AH77" i="11" l="1"/>
  <c r="AI77" i="11"/>
  <c r="AE77" i="11"/>
  <c r="AF77" i="11"/>
  <c r="AC78" i="11"/>
  <c r="AB78" i="11"/>
  <c r="B77" i="11"/>
  <c r="A77" i="11"/>
  <c r="Z77" i="11"/>
  <c r="Y77" i="11"/>
  <c r="V78" i="11"/>
  <c r="W78" i="11"/>
  <c r="T77" i="11"/>
  <c r="S77" i="11"/>
  <c r="P78" i="11"/>
  <c r="Q78" i="11"/>
  <c r="M78" i="11"/>
  <c r="N78" i="11"/>
  <c r="J78" i="11"/>
  <c r="K78" i="11"/>
  <c r="G78" i="11"/>
  <c r="H78" i="11"/>
  <c r="D78" i="11"/>
  <c r="E78" i="11"/>
  <c r="AI78" i="11" l="1"/>
  <c r="AH78" i="11"/>
  <c r="AF78" i="11"/>
  <c r="AE78" i="11"/>
  <c r="AC79" i="11"/>
  <c r="AB79" i="11"/>
  <c r="B78" i="11"/>
  <c r="A78" i="11"/>
  <c r="Y78" i="11"/>
  <c r="Z78" i="11"/>
  <c r="W79" i="11"/>
  <c r="V79" i="11"/>
  <c r="S78" i="11"/>
  <c r="T78" i="11"/>
  <c r="Q79" i="11"/>
  <c r="P79" i="11"/>
  <c r="N79" i="11"/>
  <c r="M79" i="11"/>
  <c r="K79" i="11"/>
  <c r="J79" i="11"/>
  <c r="H79" i="11"/>
  <c r="G79" i="11"/>
  <c r="E79" i="11"/>
  <c r="D79" i="11"/>
  <c r="AH79" i="11" l="1"/>
  <c r="AI79" i="11"/>
  <c r="AE79" i="11"/>
  <c r="AF79" i="11"/>
  <c r="AB80" i="11"/>
  <c r="AC80" i="11"/>
  <c r="B79" i="11"/>
  <c r="A79" i="11"/>
  <c r="Y79" i="11"/>
  <c r="Z79" i="11"/>
  <c r="W80" i="11"/>
  <c r="V80" i="11"/>
  <c r="T79" i="11"/>
  <c r="S79" i="11"/>
  <c r="Q80" i="11"/>
  <c r="P80" i="11"/>
  <c r="N80" i="11"/>
  <c r="M80" i="11"/>
  <c r="K80" i="11"/>
  <c r="J80" i="11"/>
  <c r="H80" i="11"/>
  <c r="G80" i="11"/>
  <c r="E80" i="11"/>
  <c r="D80" i="11"/>
  <c r="AH80" i="11" l="1"/>
  <c r="AI80" i="11"/>
  <c r="AE80" i="11"/>
  <c r="AF80" i="11"/>
  <c r="AC81" i="11"/>
  <c r="AB81" i="11"/>
  <c r="B80" i="11"/>
  <c r="A80" i="11"/>
  <c r="Z80" i="11"/>
  <c r="Y80" i="11"/>
  <c r="V81" i="11"/>
  <c r="W81" i="11"/>
  <c r="T80" i="11"/>
  <c r="S80" i="11"/>
  <c r="P81" i="11"/>
  <c r="Q81" i="11"/>
  <c r="M81" i="11"/>
  <c r="N81" i="11"/>
  <c r="J81" i="11"/>
  <c r="K81" i="11"/>
  <c r="G81" i="11"/>
  <c r="H81" i="11"/>
  <c r="D81" i="11"/>
  <c r="E81" i="11"/>
  <c r="AI81" i="11" l="1"/>
  <c r="AH81" i="11"/>
  <c r="AF81" i="11"/>
  <c r="AE81" i="11"/>
  <c r="AC82" i="11"/>
  <c r="AB82" i="11"/>
  <c r="B81" i="11"/>
  <c r="A81" i="11"/>
  <c r="Y81" i="11"/>
  <c r="Z81" i="11"/>
  <c r="W82" i="11"/>
  <c r="V82" i="11"/>
  <c r="S81" i="11"/>
  <c r="T81" i="11"/>
  <c r="Q82" i="11"/>
  <c r="P82" i="11"/>
  <c r="N82" i="11"/>
  <c r="M82" i="11"/>
  <c r="K82" i="11"/>
  <c r="J82" i="11"/>
  <c r="H82" i="11"/>
  <c r="G82" i="11"/>
  <c r="E82" i="11"/>
  <c r="D82" i="11"/>
  <c r="AI82" i="11" l="1"/>
  <c r="AH82" i="11"/>
  <c r="AF82" i="11"/>
  <c r="AE82" i="11"/>
  <c r="AB83" i="11"/>
  <c r="AC83" i="11"/>
  <c r="B82" i="11"/>
  <c r="A82" i="11"/>
  <c r="Z82" i="11"/>
  <c r="Y82" i="11"/>
  <c r="W83" i="11"/>
  <c r="V83" i="11"/>
  <c r="T82" i="11"/>
  <c r="S82" i="11"/>
  <c r="Q83" i="11"/>
  <c r="P83" i="11"/>
  <c r="N83" i="11"/>
  <c r="M83" i="11"/>
  <c r="K83" i="11"/>
  <c r="J83" i="11"/>
  <c r="H83" i="11"/>
  <c r="G83" i="11"/>
  <c r="E83" i="11"/>
  <c r="D83" i="11"/>
  <c r="AH83" i="11" l="1"/>
  <c r="AI83" i="11"/>
  <c r="AE83" i="11"/>
  <c r="AF83" i="11"/>
  <c r="AB84" i="11"/>
  <c r="AC84" i="11"/>
  <c r="B83" i="11"/>
  <c r="A83" i="11"/>
  <c r="Z83" i="11"/>
  <c r="Y83" i="11"/>
  <c r="V84" i="11"/>
  <c r="W84" i="11"/>
  <c r="T83" i="11"/>
  <c r="S83" i="11"/>
  <c r="P84" i="11"/>
  <c r="Q84" i="11"/>
  <c r="M84" i="11"/>
  <c r="N84" i="11"/>
  <c r="J84" i="11"/>
  <c r="K84" i="11"/>
  <c r="G84" i="11"/>
  <c r="H84" i="11"/>
  <c r="D84" i="11"/>
  <c r="E84" i="11"/>
  <c r="AH84" i="11" l="1"/>
  <c r="AI84" i="11"/>
  <c r="AE84" i="11"/>
  <c r="AF84" i="11"/>
  <c r="AC85" i="11"/>
  <c r="AB85" i="11"/>
  <c r="B84" i="11"/>
  <c r="A84" i="11"/>
  <c r="Y84" i="11"/>
  <c r="Z84" i="11"/>
  <c r="V85" i="11"/>
  <c r="W85" i="11"/>
  <c r="S84" i="11"/>
  <c r="T84" i="11"/>
  <c r="P85" i="11"/>
  <c r="Q85" i="11"/>
  <c r="M85" i="11"/>
  <c r="N85" i="11"/>
  <c r="J85" i="11"/>
  <c r="K85" i="11"/>
  <c r="G85" i="11"/>
  <c r="H85" i="11"/>
  <c r="D85" i="11"/>
  <c r="E85" i="11"/>
  <c r="AI85" i="11" l="1"/>
  <c r="AH85" i="11"/>
  <c r="AF85" i="11"/>
  <c r="AE85" i="11"/>
  <c r="AB86" i="11"/>
  <c r="AC86" i="11"/>
  <c r="B85" i="11"/>
  <c r="A85" i="11"/>
  <c r="Y85" i="11"/>
  <c r="Z85" i="11"/>
  <c r="W86" i="11"/>
  <c r="V86" i="11"/>
  <c r="S85" i="11"/>
  <c r="T85" i="11"/>
  <c r="Q86" i="11"/>
  <c r="P86" i="11"/>
  <c r="N86" i="11"/>
  <c r="M86" i="11"/>
  <c r="K86" i="11"/>
  <c r="J86" i="11"/>
  <c r="H86" i="11"/>
  <c r="G86" i="11"/>
  <c r="E86" i="11"/>
  <c r="D86" i="11"/>
  <c r="AH86" i="11" l="1"/>
  <c r="AI86" i="11"/>
  <c r="AE86" i="11"/>
  <c r="AF86" i="11"/>
  <c r="AC87" i="11"/>
  <c r="AB87" i="11"/>
  <c r="B86" i="11"/>
  <c r="A86" i="11"/>
  <c r="Z86" i="11"/>
  <c r="Y86" i="11"/>
  <c r="V87" i="11"/>
  <c r="W87" i="11"/>
  <c r="T86" i="11"/>
  <c r="S86" i="11"/>
  <c r="P87" i="11"/>
  <c r="Q87" i="11"/>
  <c r="M87" i="11"/>
  <c r="N87" i="11"/>
  <c r="J87" i="11"/>
  <c r="K87" i="11"/>
  <c r="G87" i="11"/>
  <c r="H87" i="11"/>
  <c r="D87" i="11"/>
  <c r="E87" i="11"/>
  <c r="AI87" i="11" l="1"/>
  <c r="AH87" i="11"/>
  <c r="AF87" i="11"/>
  <c r="AE87" i="11"/>
  <c r="AC88" i="11"/>
  <c r="AB88" i="11"/>
  <c r="B87" i="11"/>
  <c r="A87" i="11"/>
  <c r="Y87" i="11"/>
  <c r="Z87" i="11"/>
  <c r="W88" i="11"/>
  <c r="V88" i="11"/>
  <c r="S87" i="11"/>
  <c r="T87" i="11"/>
  <c r="Q88" i="11"/>
  <c r="P88" i="11"/>
  <c r="N88" i="11"/>
  <c r="M88" i="11"/>
  <c r="K88" i="11"/>
  <c r="J88" i="11"/>
  <c r="H88" i="11"/>
  <c r="G88" i="11"/>
  <c r="E88" i="11"/>
  <c r="D88" i="11"/>
  <c r="AI88" i="11" l="1"/>
  <c r="AH88" i="11"/>
  <c r="AF88" i="11"/>
  <c r="AE88" i="11"/>
  <c r="AB89" i="11"/>
  <c r="AC89" i="11"/>
  <c r="B88" i="11"/>
  <c r="A88" i="11"/>
  <c r="Z88" i="11"/>
  <c r="Y88" i="11"/>
  <c r="W89" i="11"/>
  <c r="V89" i="11"/>
  <c r="T88" i="11"/>
  <c r="S88" i="11"/>
  <c r="Q89" i="11"/>
  <c r="P89" i="11"/>
  <c r="N89" i="11"/>
  <c r="M89" i="11"/>
  <c r="K89" i="11"/>
  <c r="J89" i="11"/>
  <c r="H89" i="11"/>
  <c r="G89" i="11"/>
  <c r="E89" i="11"/>
  <c r="D89" i="11"/>
  <c r="AH89" i="11" l="1"/>
  <c r="AI89" i="11"/>
  <c r="AE89" i="11"/>
  <c r="AF89" i="11"/>
  <c r="AC90" i="11"/>
  <c r="AB90" i="11"/>
  <c r="B89" i="11"/>
  <c r="A89" i="11"/>
  <c r="Z89" i="11"/>
  <c r="Y89" i="11"/>
  <c r="V90" i="11"/>
  <c r="W90" i="11"/>
  <c r="T89" i="11"/>
  <c r="S89" i="11"/>
  <c r="P90" i="11"/>
  <c r="Q90" i="11"/>
  <c r="M90" i="11"/>
  <c r="N90" i="11"/>
  <c r="J90" i="11"/>
  <c r="K90" i="11"/>
  <c r="G90" i="11"/>
  <c r="H90" i="11"/>
  <c r="D90" i="11"/>
  <c r="E90" i="11"/>
  <c r="AH90" i="11" l="1"/>
  <c r="AI90" i="11"/>
  <c r="AE90" i="11"/>
  <c r="AF90" i="11"/>
  <c r="AC91" i="11"/>
  <c r="AB91" i="11"/>
  <c r="B90" i="11"/>
  <c r="A90" i="11"/>
  <c r="Y90" i="11"/>
  <c r="Z90" i="11"/>
  <c r="W91" i="11"/>
  <c r="V91" i="11"/>
  <c r="S90" i="11"/>
  <c r="T90" i="11"/>
  <c r="Q91" i="11"/>
  <c r="P91" i="11"/>
  <c r="N91" i="11"/>
  <c r="M91" i="11"/>
  <c r="K91" i="11"/>
  <c r="J91" i="11"/>
  <c r="H91" i="11"/>
  <c r="G91" i="11"/>
  <c r="E91" i="11"/>
  <c r="D91" i="11"/>
  <c r="AI91" i="11" l="1"/>
  <c r="AH91" i="11"/>
  <c r="AF91" i="11"/>
  <c r="AE91" i="11"/>
  <c r="AB92" i="11"/>
  <c r="AC92" i="11"/>
  <c r="B91" i="11"/>
  <c r="A91" i="11"/>
  <c r="Z91" i="11"/>
  <c r="Y91" i="11"/>
  <c r="V92" i="11"/>
  <c r="W92" i="11"/>
  <c r="S91" i="11"/>
  <c r="T91" i="11"/>
  <c r="P92" i="11"/>
  <c r="Q92" i="11"/>
  <c r="M92" i="11"/>
  <c r="N92" i="11"/>
  <c r="J92" i="11"/>
  <c r="K92" i="11"/>
  <c r="G92" i="11"/>
  <c r="H92" i="11"/>
  <c r="D92" i="11"/>
  <c r="E92" i="11"/>
  <c r="AH92" i="11" l="1"/>
  <c r="AI92" i="11"/>
  <c r="AE92" i="11"/>
  <c r="AF92" i="11"/>
  <c r="AC93" i="11"/>
  <c r="AB93" i="11"/>
  <c r="B92" i="11"/>
  <c r="A92" i="11"/>
  <c r="Z92" i="11"/>
  <c r="Y92" i="11"/>
  <c r="V93" i="11"/>
  <c r="W93" i="11"/>
  <c r="T92" i="11"/>
  <c r="S92" i="11"/>
  <c r="P93" i="11"/>
  <c r="Q93" i="11"/>
  <c r="M93" i="11"/>
  <c r="N93" i="11"/>
  <c r="J93" i="11"/>
  <c r="K93" i="11"/>
  <c r="G93" i="11"/>
  <c r="H93" i="11"/>
  <c r="D93" i="11"/>
  <c r="E93" i="11"/>
  <c r="AI93" i="11" l="1"/>
  <c r="AH93" i="11"/>
  <c r="AF93" i="11"/>
  <c r="AE93" i="11"/>
  <c r="AC94" i="11"/>
  <c r="AB94" i="11"/>
  <c r="B93" i="11"/>
  <c r="A93" i="11"/>
  <c r="Y93" i="11"/>
  <c r="Z93" i="11"/>
  <c r="W94" i="11"/>
  <c r="V94" i="11"/>
  <c r="S93" i="11"/>
  <c r="T93" i="11"/>
  <c r="Q94" i="11"/>
  <c r="P94" i="11"/>
  <c r="N94" i="11"/>
  <c r="M94" i="11"/>
  <c r="K94" i="11"/>
  <c r="J94" i="11"/>
  <c r="H94" i="11"/>
  <c r="G94" i="11"/>
  <c r="E94" i="11"/>
  <c r="D94" i="11"/>
  <c r="AI94" i="11" l="1"/>
  <c r="AH94" i="11"/>
  <c r="AF94" i="11"/>
  <c r="AE94" i="11"/>
  <c r="AB95" i="11"/>
  <c r="AC95" i="11"/>
  <c r="B94" i="11"/>
  <c r="A94" i="11"/>
  <c r="Y94" i="11"/>
  <c r="Z94" i="11"/>
  <c r="W95" i="11"/>
  <c r="V95" i="11"/>
  <c r="S94" i="11"/>
  <c r="T94" i="11"/>
  <c r="Q95" i="11"/>
  <c r="P95" i="11"/>
  <c r="N95" i="11"/>
  <c r="M95" i="11"/>
  <c r="K95" i="11"/>
  <c r="J95" i="11"/>
  <c r="H95" i="11"/>
  <c r="G95" i="11"/>
  <c r="E95" i="11"/>
  <c r="D95" i="11"/>
  <c r="AH95" i="11" l="1"/>
  <c r="AI95" i="11"/>
  <c r="AE95" i="11"/>
  <c r="AF95" i="11"/>
  <c r="AC96" i="11"/>
  <c r="AB96" i="11"/>
  <c r="B95" i="11"/>
  <c r="A95" i="11"/>
  <c r="Z95" i="11"/>
  <c r="Y95" i="11"/>
  <c r="V96" i="11"/>
  <c r="W96" i="11"/>
  <c r="T95" i="11"/>
  <c r="S95" i="11"/>
  <c r="P96" i="11"/>
  <c r="Q96" i="11"/>
  <c r="M96" i="11"/>
  <c r="N96" i="11"/>
  <c r="J96" i="11"/>
  <c r="K96" i="11"/>
  <c r="G96" i="11"/>
  <c r="H96" i="11"/>
  <c r="D96" i="11"/>
  <c r="E96" i="11"/>
  <c r="AI96" i="11" l="1"/>
  <c r="AH96" i="11"/>
  <c r="AF96" i="11"/>
  <c r="AE96" i="11"/>
  <c r="AC97" i="11"/>
  <c r="AB97" i="11"/>
  <c r="B96" i="11"/>
  <c r="A96" i="11"/>
  <c r="Y96" i="11"/>
  <c r="Z96" i="11"/>
  <c r="W97" i="11"/>
  <c r="V97" i="11"/>
  <c r="S96" i="11"/>
  <c r="T96" i="11"/>
  <c r="Q97" i="11"/>
  <c r="P97" i="11"/>
  <c r="N97" i="11"/>
  <c r="M97" i="11"/>
  <c r="K97" i="11"/>
  <c r="J97" i="11"/>
  <c r="H97" i="11"/>
  <c r="G97" i="11"/>
  <c r="E97" i="11"/>
  <c r="D97" i="11"/>
  <c r="AH97" i="11" l="1"/>
  <c r="AI97" i="11"/>
  <c r="AE97" i="11"/>
  <c r="AF97" i="11"/>
  <c r="AB98" i="11"/>
  <c r="AC98" i="11"/>
  <c r="B97" i="11"/>
  <c r="A97" i="11"/>
  <c r="Z97" i="11"/>
  <c r="Y97" i="11"/>
  <c r="W98" i="11"/>
  <c r="V98" i="11"/>
  <c r="T97" i="11"/>
  <c r="S97" i="11"/>
  <c r="Q98" i="11"/>
  <c r="P98" i="11"/>
  <c r="N98" i="11"/>
  <c r="M98" i="11"/>
  <c r="K98" i="11"/>
  <c r="J98" i="11"/>
  <c r="H98" i="11"/>
  <c r="G98" i="11"/>
  <c r="E98" i="11"/>
  <c r="D98" i="11"/>
  <c r="AH98" i="11" l="1"/>
  <c r="AI98" i="11"/>
  <c r="AE98" i="11"/>
  <c r="AF98" i="11"/>
  <c r="AC99" i="11"/>
  <c r="AB99" i="11"/>
  <c r="B98" i="11"/>
  <c r="A98" i="11"/>
  <c r="Z98" i="11"/>
  <c r="Y98" i="11"/>
  <c r="V99" i="11"/>
  <c r="W99" i="11"/>
  <c r="T98" i="11"/>
  <c r="S98" i="11"/>
  <c r="P99" i="11"/>
  <c r="Q99" i="11"/>
  <c r="M99" i="11"/>
  <c r="N99" i="11"/>
  <c r="J99" i="11"/>
  <c r="K99" i="11"/>
  <c r="G99" i="11"/>
  <c r="H99" i="11"/>
  <c r="D99" i="11"/>
  <c r="E99" i="11"/>
  <c r="AI99" i="11" l="1"/>
  <c r="AH99" i="11"/>
  <c r="AF99" i="11"/>
  <c r="AE99" i="11"/>
  <c r="AC100" i="11"/>
  <c r="AB100" i="11"/>
  <c r="B99" i="11"/>
  <c r="A99" i="11"/>
  <c r="Y99" i="11"/>
  <c r="Z99" i="11"/>
  <c r="V100" i="11"/>
  <c r="W100" i="11"/>
  <c r="S99" i="11"/>
  <c r="T99" i="11"/>
  <c r="Q100" i="11"/>
  <c r="P100" i="11"/>
  <c r="M100" i="11"/>
  <c r="N100" i="11"/>
  <c r="J100" i="11"/>
  <c r="K100" i="11"/>
  <c r="G100" i="11"/>
  <c r="H100" i="11"/>
  <c r="D100" i="11"/>
  <c r="E100" i="11"/>
  <c r="AI100" i="11" l="1"/>
  <c r="AH100" i="11"/>
  <c r="AF100" i="11"/>
  <c r="AE100" i="11"/>
  <c r="AB101" i="11"/>
  <c r="AC101" i="11"/>
  <c r="B100" i="11"/>
  <c r="A100" i="11"/>
  <c r="Z100" i="11"/>
  <c r="Y100" i="11"/>
  <c r="W101" i="11"/>
  <c r="V101" i="11"/>
  <c r="S100" i="11"/>
  <c r="T100" i="11"/>
  <c r="Q101" i="11"/>
  <c r="P101" i="11"/>
  <c r="N101" i="11"/>
  <c r="M101" i="11"/>
  <c r="K101" i="11"/>
  <c r="J101" i="11"/>
  <c r="H101" i="11"/>
  <c r="G101" i="11"/>
  <c r="E101" i="11"/>
  <c r="D101" i="11"/>
  <c r="AH101" i="11" l="1"/>
  <c r="AI101" i="11"/>
  <c r="AE101" i="11"/>
  <c r="AF101" i="11"/>
  <c r="AC102" i="11"/>
  <c r="AB102" i="11"/>
  <c r="B101" i="11"/>
  <c r="A101" i="11"/>
  <c r="Z101" i="11"/>
  <c r="Y101" i="11"/>
  <c r="V102" i="11"/>
  <c r="W102" i="11"/>
  <c r="T101" i="11"/>
  <c r="S101" i="11"/>
  <c r="P102" i="11"/>
  <c r="Q102" i="11"/>
  <c r="M102" i="11"/>
  <c r="N102" i="11"/>
  <c r="J102" i="11"/>
  <c r="K102" i="11"/>
  <c r="G102" i="11"/>
  <c r="H102" i="11"/>
  <c r="D102" i="11"/>
  <c r="E102" i="11"/>
  <c r="AI102" i="11" l="1"/>
  <c r="AH102" i="11"/>
  <c r="AF102" i="11"/>
  <c r="AE102" i="11"/>
  <c r="AC103" i="11"/>
  <c r="AB103" i="11"/>
  <c r="B102" i="11"/>
  <c r="A102" i="11"/>
  <c r="Y102" i="11"/>
  <c r="Z102" i="11"/>
  <c r="V103" i="11"/>
  <c r="W103" i="11"/>
  <c r="S102" i="11"/>
  <c r="T102" i="11"/>
  <c r="P103" i="11"/>
  <c r="Q103" i="11"/>
  <c r="M103" i="11"/>
  <c r="N103" i="11"/>
  <c r="J103" i="11"/>
  <c r="K103" i="11"/>
  <c r="G103" i="11"/>
  <c r="H103" i="11"/>
  <c r="D103" i="11"/>
  <c r="E103" i="11"/>
  <c r="AI103" i="11" l="1"/>
  <c r="AH103" i="11"/>
  <c r="AF103" i="11"/>
  <c r="AE103" i="11"/>
  <c r="AB104" i="11"/>
  <c r="AC104" i="11"/>
  <c r="B103" i="11"/>
  <c r="A103" i="11"/>
  <c r="Y103" i="11"/>
  <c r="Z103" i="11"/>
  <c r="W104" i="11"/>
  <c r="V104" i="11"/>
  <c r="T103" i="11"/>
  <c r="S103" i="11"/>
  <c r="Q104" i="11"/>
  <c r="P104" i="11"/>
  <c r="N104" i="11"/>
  <c r="M104" i="11"/>
  <c r="K104" i="11"/>
  <c r="J104" i="11"/>
  <c r="H104" i="11"/>
  <c r="G104" i="11"/>
  <c r="E104" i="11"/>
  <c r="D104" i="11"/>
  <c r="AH104" i="11" l="1"/>
  <c r="AI104" i="11"/>
  <c r="AE104" i="11"/>
  <c r="AF104" i="11"/>
  <c r="AC105" i="11"/>
  <c r="AB105" i="11"/>
  <c r="B104" i="11"/>
  <c r="A104" i="11"/>
  <c r="Z104" i="11"/>
  <c r="Y104" i="11"/>
  <c r="V105" i="11"/>
  <c r="W105" i="11"/>
  <c r="T104" i="11"/>
  <c r="S104" i="11"/>
  <c r="P105" i="11"/>
  <c r="Q105" i="11"/>
  <c r="M105" i="11"/>
  <c r="N105" i="11"/>
  <c r="J105" i="11"/>
  <c r="K105" i="11"/>
  <c r="G105" i="11"/>
  <c r="H105" i="11"/>
  <c r="D105" i="11"/>
  <c r="E105" i="11"/>
  <c r="AI105" i="11" l="1"/>
  <c r="AH105" i="11"/>
  <c r="AF105" i="11"/>
  <c r="AE105" i="11"/>
  <c r="AC106" i="11"/>
  <c r="AB106" i="11"/>
  <c r="B105" i="11"/>
  <c r="A105" i="11"/>
  <c r="Y105" i="11"/>
  <c r="Z105" i="11"/>
  <c r="W106" i="11"/>
  <c r="V106" i="11"/>
  <c r="S105" i="11"/>
  <c r="T105" i="11"/>
  <c r="Q106" i="11"/>
  <c r="P106" i="11"/>
  <c r="N106" i="11"/>
  <c r="M106" i="11"/>
  <c r="K106" i="11"/>
  <c r="J106" i="11"/>
  <c r="H106" i="11"/>
  <c r="G106" i="11"/>
  <c r="E106" i="11"/>
  <c r="D106" i="11"/>
  <c r="AI106" i="11" l="1"/>
  <c r="AH106" i="11"/>
  <c r="AE106" i="11"/>
  <c r="AF106" i="11"/>
  <c r="AB107" i="11"/>
  <c r="AC107" i="11"/>
  <c r="B106" i="11"/>
  <c r="A106" i="11"/>
  <c r="Z106" i="11"/>
  <c r="Y106" i="11"/>
  <c r="V107" i="11"/>
  <c r="W107" i="11"/>
  <c r="T106" i="11"/>
  <c r="S106" i="11"/>
  <c r="P107" i="11"/>
  <c r="Q107" i="11"/>
  <c r="M107" i="11"/>
  <c r="N107" i="11"/>
  <c r="J107" i="11"/>
  <c r="K107" i="11"/>
  <c r="G107" i="11"/>
  <c r="H107" i="11"/>
  <c r="D107" i="11"/>
  <c r="E107" i="11"/>
  <c r="AH107" i="11" l="1"/>
  <c r="AI107" i="11"/>
  <c r="AE107" i="11"/>
  <c r="AF107" i="11"/>
  <c r="AC108" i="11"/>
  <c r="AB108" i="11"/>
  <c r="B107" i="11"/>
  <c r="A107" i="11"/>
  <c r="Z107" i="11"/>
  <c r="Y107" i="11"/>
  <c r="V108" i="11"/>
  <c r="W108" i="11"/>
  <c r="T107" i="11"/>
  <c r="S107" i="11"/>
  <c r="P108" i="11"/>
  <c r="Q108" i="11"/>
  <c r="M108" i="11"/>
  <c r="N108" i="11"/>
  <c r="J108" i="11"/>
  <c r="K108" i="11"/>
  <c r="G108" i="11"/>
  <c r="H108" i="11"/>
  <c r="D108" i="11"/>
  <c r="E108" i="11"/>
  <c r="AH108" i="11" l="1"/>
  <c r="AI108" i="11"/>
  <c r="AE108" i="11"/>
  <c r="AF108" i="11"/>
  <c r="AC109" i="11"/>
  <c r="AB109" i="11"/>
  <c r="B108" i="11"/>
  <c r="A108" i="11"/>
  <c r="Y108" i="11"/>
  <c r="Z108" i="11"/>
  <c r="W109" i="11"/>
  <c r="V109" i="11"/>
  <c r="S108" i="11"/>
  <c r="T108" i="11"/>
  <c r="Q109" i="11"/>
  <c r="P109" i="11"/>
  <c r="N109" i="11"/>
  <c r="M109" i="11"/>
  <c r="K109" i="11"/>
  <c r="J109" i="11"/>
  <c r="H109" i="11"/>
  <c r="G109" i="11"/>
  <c r="E109" i="11"/>
  <c r="D109" i="11"/>
  <c r="AI109" i="11" l="1"/>
  <c r="AH109" i="11"/>
  <c r="AF109" i="11"/>
  <c r="AE109" i="11"/>
  <c r="AB110" i="11"/>
  <c r="AC110" i="11"/>
  <c r="B109" i="11"/>
  <c r="A109" i="11"/>
  <c r="Z109" i="11"/>
  <c r="Y109" i="11"/>
  <c r="V110" i="11"/>
  <c r="W110" i="11"/>
  <c r="S109" i="11"/>
  <c r="T109" i="11"/>
  <c r="P110" i="11"/>
  <c r="Q110" i="11"/>
  <c r="M110" i="11"/>
  <c r="N110" i="11"/>
  <c r="J110" i="11"/>
  <c r="K110" i="11"/>
  <c r="G110" i="11"/>
  <c r="H110" i="11"/>
  <c r="D110" i="11"/>
  <c r="E110" i="11"/>
  <c r="AH110" i="11" l="1"/>
  <c r="AI110" i="11"/>
  <c r="AE110" i="11"/>
  <c r="AF110" i="11"/>
  <c r="AB111" i="11"/>
  <c r="AC111" i="11"/>
  <c r="B110" i="11"/>
  <c r="A110" i="11"/>
  <c r="Z110" i="11"/>
  <c r="Y110" i="11"/>
  <c r="V111" i="11"/>
  <c r="W111" i="11"/>
  <c r="T110" i="11"/>
  <c r="S110" i="11"/>
  <c r="P111" i="11"/>
  <c r="Q111" i="11"/>
  <c r="M111" i="11"/>
  <c r="N111" i="11"/>
  <c r="J111" i="11"/>
  <c r="K111" i="11"/>
  <c r="G111" i="11"/>
  <c r="H111" i="11"/>
  <c r="D111" i="11"/>
  <c r="E111" i="11"/>
  <c r="AI111" i="11" l="1"/>
  <c r="AH111" i="11"/>
  <c r="AF111" i="11"/>
  <c r="AE111" i="11"/>
  <c r="AC112" i="11"/>
  <c r="AB112" i="11"/>
  <c r="B111" i="11"/>
  <c r="A111" i="11"/>
  <c r="Y111" i="11"/>
  <c r="Z111" i="11"/>
  <c r="W112" i="11"/>
  <c r="V112" i="11"/>
  <c r="S111" i="11"/>
  <c r="T111" i="11"/>
  <c r="Q112" i="11"/>
  <c r="P112" i="11"/>
  <c r="N112" i="11"/>
  <c r="M112" i="11"/>
  <c r="K112" i="11"/>
  <c r="J112" i="11"/>
  <c r="H112" i="11"/>
  <c r="G112" i="11"/>
  <c r="E112" i="11"/>
  <c r="D112" i="11"/>
  <c r="AI112" i="11" l="1"/>
  <c r="AH112" i="11"/>
  <c r="AF112" i="11"/>
  <c r="AE112" i="11"/>
  <c r="AB113" i="11"/>
  <c r="AC113" i="11"/>
  <c r="B112" i="11"/>
  <c r="A112" i="11"/>
  <c r="Y112" i="11"/>
  <c r="Z112" i="11"/>
  <c r="W113" i="11"/>
  <c r="V113" i="11"/>
  <c r="S112" i="11"/>
  <c r="T112" i="11"/>
  <c r="Q113" i="11"/>
  <c r="P113" i="11"/>
  <c r="N113" i="11"/>
  <c r="M113" i="11"/>
  <c r="K113" i="11"/>
  <c r="J113" i="11"/>
  <c r="H113" i="11"/>
  <c r="G113" i="11"/>
  <c r="E113" i="11"/>
  <c r="D113" i="11"/>
  <c r="AH113" i="11" l="1"/>
  <c r="AI113" i="11"/>
  <c r="AE113" i="11"/>
  <c r="AF113" i="11"/>
  <c r="AC114" i="11"/>
  <c r="AB114" i="11"/>
  <c r="B113" i="11"/>
  <c r="A113" i="11"/>
  <c r="Z113" i="11"/>
  <c r="Y113" i="11"/>
  <c r="V114" i="11"/>
  <c r="W114" i="11"/>
  <c r="T113" i="11"/>
  <c r="S113" i="11"/>
  <c r="P114" i="11"/>
  <c r="Q114" i="11"/>
  <c r="M114" i="11"/>
  <c r="N114" i="11"/>
  <c r="J114" i="11"/>
  <c r="K114" i="11"/>
  <c r="G114" i="11"/>
  <c r="H114" i="11"/>
  <c r="D114" i="11"/>
  <c r="E114" i="11"/>
  <c r="AI114" i="11" l="1"/>
  <c r="AH114" i="11"/>
  <c r="AF114" i="11"/>
  <c r="AE114" i="11"/>
  <c r="AC115" i="11"/>
  <c r="AB115" i="11"/>
  <c r="B114" i="11"/>
  <c r="A114" i="11"/>
  <c r="Y114" i="11"/>
  <c r="Z114" i="11"/>
  <c r="W115" i="11"/>
  <c r="V115" i="11"/>
  <c r="S114" i="11"/>
  <c r="T114" i="11"/>
  <c r="Q115" i="11"/>
  <c r="P115" i="11"/>
  <c r="N115" i="11"/>
  <c r="M115" i="11"/>
  <c r="K115" i="11"/>
  <c r="J115" i="11"/>
  <c r="H115" i="11"/>
  <c r="G115" i="11"/>
  <c r="E115" i="11"/>
  <c r="D115" i="11"/>
  <c r="AH115" i="11" l="1"/>
  <c r="AI115" i="11"/>
  <c r="AE115" i="11"/>
  <c r="AF115" i="11"/>
  <c r="AB116" i="11"/>
  <c r="AC116" i="11"/>
  <c r="B115" i="11"/>
  <c r="A115" i="11"/>
  <c r="Z115" i="11"/>
  <c r="Y115" i="11"/>
  <c r="W116" i="11"/>
  <c r="V116" i="11"/>
  <c r="T115" i="11"/>
  <c r="S115" i="11"/>
  <c r="Q116" i="11"/>
  <c r="P116" i="11"/>
  <c r="N116" i="11"/>
  <c r="M116" i="11"/>
  <c r="K116" i="11"/>
  <c r="J116" i="11"/>
  <c r="H116" i="11"/>
  <c r="G116" i="11"/>
  <c r="E116" i="11"/>
  <c r="D116" i="11"/>
  <c r="AH116" i="11" l="1"/>
  <c r="AI116" i="11"/>
  <c r="AE116" i="11"/>
  <c r="AF116" i="11"/>
  <c r="AC117" i="11"/>
  <c r="AB117" i="11"/>
  <c r="B116" i="11"/>
  <c r="A116" i="11"/>
  <c r="Z116" i="11"/>
  <c r="Y116" i="11"/>
  <c r="V117" i="11"/>
  <c r="W117" i="11"/>
  <c r="T116" i="11"/>
  <c r="S116" i="11"/>
  <c r="P117" i="11"/>
  <c r="Q117" i="11"/>
  <c r="M117" i="11"/>
  <c r="N117" i="11"/>
  <c r="J117" i="11"/>
  <c r="K117" i="11"/>
  <c r="G117" i="11"/>
  <c r="H117" i="11"/>
  <c r="D117" i="11"/>
  <c r="E117" i="11"/>
  <c r="AI117" i="11" l="1"/>
  <c r="AH117" i="11"/>
  <c r="AF117" i="11"/>
  <c r="AE117" i="11"/>
  <c r="AC118" i="11"/>
  <c r="AB118" i="11"/>
  <c r="B117" i="11"/>
  <c r="A117" i="11"/>
  <c r="Y117" i="11"/>
  <c r="Z117" i="11"/>
  <c r="W118" i="11"/>
  <c r="V118" i="11"/>
  <c r="S117" i="11"/>
  <c r="T117" i="11"/>
  <c r="Q118" i="11"/>
  <c r="P118" i="11"/>
  <c r="N118" i="11"/>
  <c r="M118" i="11"/>
  <c r="K118" i="11"/>
  <c r="J118" i="11"/>
  <c r="H118" i="11"/>
  <c r="G118" i="11"/>
  <c r="E118" i="11"/>
  <c r="D118" i="11"/>
  <c r="AI118" i="11" l="1"/>
  <c r="AH118" i="11"/>
  <c r="AF118" i="11"/>
  <c r="AE118" i="11"/>
  <c r="AB119" i="11"/>
  <c r="AC119" i="11"/>
  <c r="B118" i="11"/>
  <c r="A118" i="11"/>
  <c r="Z118" i="11"/>
  <c r="Y118" i="11"/>
  <c r="W119" i="11"/>
  <c r="V119" i="11"/>
  <c r="S118" i="11"/>
  <c r="T118" i="11"/>
  <c r="Q119" i="11"/>
  <c r="P119" i="11"/>
  <c r="N119" i="11"/>
  <c r="M119" i="11"/>
  <c r="K119" i="11"/>
  <c r="J119" i="11"/>
  <c r="H119" i="11"/>
  <c r="G119" i="11"/>
  <c r="E119" i="11"/>
  <c r="D119" i="11"/>
  <c r="AH119" i="11" l="1"/>
  <c r="AI119" i="11"/>
  <c r="AE119" i="11"/>
  <c r="AF119" i="11"/>
  <c r="AC120" i="11"/>
  <c r="AB120" i="11"/>
  <c r="B119" i="11"/>
  <c r="A119" i="11"/>
  <c r="Z119" i="11"/>
  <c r="Y119" i="11"/>
  <c r="V120" i="11"/>
  <c r="W120" i="11"/>
  <c r="T119" i="11"/>
  <c r="S119" i="11"/>
  <c r="P120" i="11"/>
  <c r="Q120" i="11"/>
  <c r="M120" i="11"/>
  <c r="N120" i="11"/>
  <c r="J120" i="11"/>
  <c r="K120" i="11"/>
  <c r="G120" i="11"/>
  <c r="H120" i="11"/>
  <c r="D120" i="11"/>
  <c r="E120" i="11"/>
  <c r="AI120" i="11" l="1"/>
  <c r="AH120" i="11"/>
  <c r="AF120" i="11"/>
  <c r="AE120" i="11"/>
  <c r="AC121" i="11"/>
  <c r="AB121" i="11"/>
  <c r="B120" i="11"/>
  <c r="A120" i="11"/>
  <c r="Y120" i="11"/>
  <c r="Z120" i="11"/>
  <c r="V121" i="11"/>
  <c r="W121" i="11"/>
  <c r="S120" i="11"/>
  <c r="T120" i="11"/>
  <c r="P121" i="11"/>
  <c r="Q121" i="11"/>
  <c r="M121" i="11"/>
  <c r="N121" i="11"/>
  <c r="J121" i="11"/>
  <c r="K121" i="11"/>
  <c r="G121" i="11"/>
  <c r="H121" i="11"/>
  <c r="D121" i="11"/>
  <c r="E121" i="11"/>
  <c r="AI121" i="11" l="1"/>
  <c r="AH121" i="11"/>
  <c r="AF121" i="11"/>
  <c r="AE121" i="11"/>
  <c r="AB122" i="11"/>
  <c r="AC122" i="11"/>
  <c r="B121" i="11"/>
  <c r="A121" i="11"/>
  <c r="Y121" i="11"/>
  <c r="Z121" i="11"/>
  <c r="W122" i="11"/>
  <c r="V122" i="11"/>
  <c r="S121" i="11"/>
  <c r="T121" i="11"/>
  <c r="P122" i="11"/>
  <c r="Q122" i="11"/>
  <c r="N122" i="11"/>
  <c r="M122" i="11"/>
  <c r="K122" i="11"/>
  <c r="J122" i="11"/>
  <c r="G122" i="11"/>
  <c r="H122" i="11"/>
  <c r="D122" i="11"/>
  <c r="E122" i="11"/>
  <c r="AH122" i="11" l="1"/>
  <c r="AI122" i="11"/>
  <c r="AE122" i="11"/>
  <c r="AF122" i="11"/>
  <c r="AB123" i="11"/>
  <c r="AC123" i="11"/>
  <c r="B122" i="11"/>
  <c r="A122" i="11"/>
  <c r="Z122" i="11"/>
  <c r="Y122" i="11"/>
  <c r="V123" i="11"/>
  <c r="W123" i="11"/>
  <c r="T122" i="11"/>
  <c r="S122" i="11"/>
  <c r="P123" i="11"/>
  <c r="Q123" i="11"/>
  <c r="M123" i="11"/>
  <c r="N123" i="11"/>
  <c r="J123" i="11"/>
  <c r="K123" i="11"/>
  <c r="G123" i="11"/>
  <c r="H123" i="11"/>
  <c r="D123" i="11"/>
  <c r="E123" i="11"/>
  <c r="AI123" i="11" l="1"/>
  <c r="AH123" i="11"/>
  <c r="AE123" i="11"/>
  <c r="AF123" i="11"/>
  <c r="AC124" i="11"/>
  <c r="AB124" i="11"/>
  <c r="B123" i="11"/>
  <c r="A123" i="11"/>
  <c r="Y123" i="11"/>
  <c r="Z123" i="11"/>
  <c r="W124" i="11"/>
  <c r="V124" i="11"/>
  <c r="S123" i="11"/>
  <c r="T123" i="11"/>
  <c r="Q124" i="11"/>
  <c r="P124" i="11"/>
  <c r="N124" i="11"/>
  <c r="M124" i="11"/>
  <c r="K124" i="11"/>
  <c r="J124" i="11"/>
  <c r="H124" i="11"/>
  <c r="G124" i="11"/>
  <c r="E124" i="11"/>
  <c r="D124" i="11"/>
  <c r="AI124" i="11" l="1"/>
  <c r="AH124" i="11"/>
  <c r="AF124" i="11"/>
  <c r="AE124" i="11"/>
  <c r="AB125" i="11"/>
  <c r="AC125" i="11"/>
  <c r="B124" i="11"/>
  <c r="A124" i="11"/>
  <c r="Z124" i="11"/>
  <c r="Y124" i="11"/>
  <c r="W125" i="11"/>
  <c r="V125" i="11"/>
  <c r="T124" i="11"/>
  <c r="S124" i="11"/>
  <c r="Q125" i="11"/>
  <c r="P125" i="11"/>
  <c r="N125" i="11"/>
  <c r="M125" i="11"/>
  <c r="K125" i="11"/>
  <c r="J125" i="11"/>
  <c r="H125" i="11"/>
  <c r="G125" i="11"/>
  <c r="E125" i="11"/>
  <c r="D125" i="11"/>
  <c r="AH125" i="11" l="1"/>
  <c r="AI125" i="11"/>
  <c r="AE125" i="11"/>
  <c r="AF125" i="11"/>
  <c r="AC126" i="11"/>
  <c r="AB126" i="11"/>
  <c r="B125" i="11"/>
  <c r="A125" i="11"/>
  <c r="Z125" i="11"/>
  <c r="Y125" i="11"/>
  <c r="V126" i="11"/>
  <c r="W126" i="11"/>
  <c r="T125" i="11"/>
  <c r="S125" i="11"/>
  <c r="P126" i="11"/>
  <c r="Q126" i="11"/>
  <c r="M126" i="11"/>
  <c r="N126" i="11"/>
  <c r="J126" i="11"/>
  <c r="K126" i="11"/>
  <c r="G126" i="11"/>
  <c r="H126" i="11"/>
  <c r="D126" i="11"/>
  <c r="E126" i="11"/>
  <c r="AH126" i="11" l="1"/>
  <c r="AI126" i="11"/>
  <c r="AE126" i="11"/>
  <c r="AF126" i="11"/>
  <c r="AC127" i="11"/>
  <c r="AB127" i="11"/>
  <c r="B126" i="11"/>
  <c r="A126" i="11"/>
  <c r="Y126" i="11"/>
  <c r="Z126" i="11"/>
  <c r="W127" i="11"/>
  <c r="V127" i="11"/>
  <c r="S126" i="11"/>
  <c r="T126" i="11"/>
  <c r="Q127" i="11"/>
  <c r="P127" i="11"/>
  <c r="N127" i="11"/>
  <c r="M127" i="11"/>
  <c r="K127" i="11"/>
  <c r="J127" i="11"/>
  <c r="H127" i="11"/>
  <c r="G127" i="11"/>
  <c r="E127" i="11"/>
  <c r="D127" i="11"/>
  <c r="AH127" i="11" l="1"/>
  <c r="AI127" i="11"/>
  <c r="AE127" i="11"/>
  <c r="AF127" i="11"/>
  <c r="AB128" i="11"/>
  <c r="AC128" i="11"/>
  <c r="B127" i="11"/>
  <c r="A127" i="11"/>
  <c r="Z127" i="11"/>
  <c r="Y127" i="11"/>
  <c r="V128" i="11"/>
  <c r="W128" i="11"/>
  <c r="T127" i="11"/>
  <c r="S127" i="11"/>
  <c r="P128" i="11"/>
  <c r="Q128" i="11"/>
  <c r="M128" i="11"/>
  <c r="N128" i="11"/>
  <c r="J128" i="11"/>
  <c r="K128" i="11"/>
  <c r="G128" i="11"/>
  <c r="H128" i="11"/>
  <c r="D128" i="11"/>
  <c r="E128" i="11"/>
  <c r="AH128" i="11" l="1"/>
  <c r="AI128" i="11"/>
  <c r="AE128" i="11"/>
  <c r="AF128" i="11"/>
  <c r="AC129" i="11"/>
  <c r="AB129" i="11"/>
  <c r="B128" i="11"/>
  <c r="A128" i="11"/>
  <c r="Z128" i="11"/>
  <c r="Y128" i="11"/>
  <c r="V129" i="11"/>
  <c r="W129" i="11"/>
  <c r="T128" i="11"/>
  <c r="S128" i="11"/>
  <c r="P129" i="11"/>
  <c r="Q129" i="11"/>
  <c r="M129" i="11"/>
  <c r="N129" i="11"/>
  <c r="J129" i="11"/>
  <c r="K129" i="11"/>
  <c r="G129" i="11"/>
  <c r="H129" i="11"/>
  <c r="D129" i="11"/>
  <c r="E129" i="11"/>
  <c r="AI129" i="11" l="1"/>
  <c r="AH129" i="11"/>
  <c r="AF129" i="11"/>
  <c r="AE129" i="11"/>
  <c r="AC130" i="11"/>
  <c r="AB130" i="11"/>
  <c r="B129" i="11"/>
  <c r="A129" i="11"/>
  <c r="Y129" i="11"/>
  <c r="Z129" i="11"/>
  <c r="W130" i="11"/>
  <c r="V130" i="11"/>
  <c r="S129" i="11"/>
  <c r="T129" i="11"/>
  <c r="Q130" i="11"/>
  <c r="P130" i="11"/>
  <c r="N130" i="11"/>
  <c r="M130" i="11"/>
  <c r="K130" i="11"/>
  <c r="J130" i="11"/>
  <c r="H130" i="11"/>
  <c r="G130" i="11"/>
  <c r="E130" i="11"/>
  <c r="D130" i="11"/>
  <c r="AI130" i="11" l="1"/>
  <c r="AH130" i="11"/>
  <c r="AF130" i="11"/>
  <c r="AE130" i="11"/>
  <c r="AB131" i="11"/>
  <c r="AC131" i="11"/>
  <c r="B130" i="11"/>
  <c r="A130" i="11"/>
  <c r="Y130" i="11"/>
  <c r="Z130" i="11"/>
  <c r="W131" i="11"/>
  <c r="V131" i="11"/>
  <c r="T130" i="11"/>
  <c r="S130" i="11"/>
  <c r="Q131" i="11"/>
  <c r="P131" i="11"/>
  <c r="N131" i="11"/>
  <c r="M131" i="11"/>
  <c r="K131" i="11"/>
  <c r="J131" i="11"/>
  <c r="H131" i="11"/>
  <c r="G131" i="11"/>
  <c r="E131" i="11"/>
  <c r="D131" i="11"/>
  <c r="AH131" i="11" l="1"/>
  <c r="AI131" i="11"/>
  <c r="AE131" i="11"/>
  <c r="AF131" i="11"/>
  <c r="AC132" i="11"/>
  <c r="AB132" i="11"/>
  <c r="B131" i="11"/>
  <c r="A131" i="11"/>
  <c r="Z131" i="11"/>
  <c r="Y131" i="11"/>
  <c r="V132" i="11"/>
  <c r="W132" i="11"/>
  <c r="T131" i="11"/>
  <c r="S131" i="11"/>
  <c r="P132" i="11"/>
  <c r="Q132" i="11"/>
  <c r="M132" i="11"/>
  <c r="N132" i="11"/>
  <c r="J132" i="11"/>
  <c r="K132" i="11"/>
  <c r="G132" i="11"/>
  <c r="H132" i="11"/>
  <c r="D132" i="11"/>
  <c r="E132" i="11"/>
  <c r="AI132" i="11" l="1"/>
  <c r="AH132" i="11"/>
  <c r="AF132" i="11"/>
  <c r="AE132" i="11"/>
  <c r="AC133" i="11"/>
  <c r="AB133" i="11"/>
  <c r="B132" i="11"/>
  <c r="A132" i="11"/>
  <c r="Y132" i="11"/>
  <c r="Z132" i="11"/>
  <c r="W133" i="11"/>
  <c r="V133" i="11"/>
  <c r="S132" i="11"/>
  <c r="T132" i="11"/>
  <c r="Q133" i="11"/>
  <c r="P133" i="11"/>
  <c r="N133" i="11"/>
  <c r="M133" i="11"/>
  <c r="K133" i="11"/>
  <c r="J133" i="11"/>
  <c r="H133" i="11"/>
  <c r="G133" i="11"/>
  <c r="E133" i="11"/>
  <c r="D133" i="11"/>
  <c r="AH133" i="11" l="1"/>
  <c r="AI133" i="11"/>
  <c r="AE133" i="11"/>
  <c r="AF133" i="11"/>
  <c r="AB134" i="11"/>
  <c r="AC134" i="11"/>
  <c r="B133" i="11"/>
  <c r="A133" i="11"/>
  <c r="Z133" i="11"/>
  <c r="Y133" i="11"/>
  <c r="W134" i="11"/>
  <c r="V134" i="11"/>
  <c r="S133" i="11"/>
  <c r="T133" i="11"/>
  <c r="Q134" i="11"/>
  <c r="P134" i="11"/>
  <c r="N134" i="11"/>
  <c r="M134" i="11"/>
  <c r="K134" i="11"/>
  <c r="J134" i="11"/>
  <c r="H134" i="11"/>
  <c r="G134" i="11"/>
  <c r="E134" i="11"/>
  <c r="D134" i="11"/>
  <c r="AH134" i="11" l="1"/>
  <c r="AI134" i="11"/>
  <c r="AE134" i="11"/>
  <c r="AF134" i="11"/>
  <c r="AC135" i="11"/>
  <c r="AB135" i="11"/>
  <c r="B134" i="11"/>
  <c r="A134" i="11"/>
  <c r="Z134" i="11"/>
  <c r="Y134" i="11"/>
  <c r="V135" i="11"/>
  <c r="W135" i="11"/>
  <c r="T134" i="11"/>
  <c r="S134" i="11"/>
  <c r="P135" i="11"/>
  <c r="Q135" i="11"/>
  <c r="M135" i="11"/>
  <c r="N135" i="11"/>
  <c r="J135" i="11"/>
  <c r="K135" i="11"/>
  <c r="G135" i="11"/>
  <c r="H135" i="11"/>
  <c r="D135" i="11"/>
  <c r="E135" i="11"/>
  <c r="AI135" i="11" l="1"/>
  <c r="AH135" i="11"/>
  <c r="AF135" i="11"/>
  <c r="AE135" i="11"/>
  <c r="AC136" i="11"/>
  <c r="AB136" i="11"/>
  <c r="B135" i="11"/>
  <c r="A135" i="11"/>
  <c r="Y135" i="11"/>
  <c r="Z135" i="11"/>
  <c r="V136" i="11"/>
  <c r="W136" i="11"/>
  <c r="S135" i="11"/>
  <c r="T135" i="11"/>
  <c r="P136" i="11"/>
  <c r="Q136" i="11"/>
  <c r="M136" i="11"/>
  <c r="N136" i="11"/>
  <c r="J136" i="11"/>
  <c r="K136" i="11"/>
  <c r="G136" i="11"/>
  <c r="H136" i="11"/>
  <c r="D136" i="11"/>
  <c r="E136" i="11"/>
  <c r="AI136" i="11" l="1"/>
  <c r="AH136" i="11"/>
  <c r="AF136" i="11"/>
  <c r="AE136" i="11"/>
  <c r="AB137" i="11"/>
  <c r="AC137" i="11"/>
  <c r="B136" i="11"/>
  <c r="A136" i="11"/>
  <c r="Z136" i="11"/>
  <c r="Y136" i="11"/>
  <c r="W137" i="11"/>
  <c r="V137" i="11"/>
  <c r="T136" i="11"/>
  <c r="S136" i="11"/>
  <c r="Q137" i="11"/>
  <c r="P137" i="11"/>
  <c r="N137" i="11"/>
  <c r="M137" i="11"/>
  <c r="K137" i="11"/>
  <c r="J137" i="11"/>
  <c r="H137" i="11"/>
  <c r="G137" i="11"/>
  <c r="E137" i="11"/>
  <c r="D137" i="11"/>
  <c r="AH137" i="11" l="1"/>
  <c r="AI137" i="11"/>
  <c r="AE137" i="11"/>
  <c r="AF137" i="11"/>
  <c r="AB138" i="11"/>
  <c r="AC138" i="11"/>
  <c r="B137" i="11"/>
  <c r="A137" i="11"/>
  <c r="Z137" i="11"/>
  <c r="Y137" i="11"/>
  <c r="V138" i="11"/>
  <c r="W138" i="11"/>
  <c r="T137" i="11"/>
  <c r="S137" i="11"/>
  <c r="P138" i="11"/>
  <c r="Q138" i="11"/>
  <c r="M138" i="11"/>
  <c r="N138" i="11"/>
  <c r="J138" i="11"/>
  <c r="K138" i="11"/>
  <c r="G138" i="11"/>
  <c r="H138" i="11"/>
  <c r="D138" i="11"/>
  <c r="E138" i="11"/>
  <c r="AH138" i="11" l="1"/>
  <c r="AI138" i="11"/>
  <c r="AE138" i="11"/>
  <c r="AF138" i="11"/>
  <c r="AC139" i="11"/>
  <c r="AB139" i="11"/>
  <c r="B138" i="11"/>
  <c r="A138" i="11"/>
  <c r="Y138" i="11"/>
  <c r="Z138" i="11"/>
  <c r="V139" i="11"/>
  <c r="W139" i="11"/>
  <c r="S138" i="11"/>
  <c r="T138" i="11"/>
  <c r="P139" i="11"/>
  <c r="Q139" i="11"/>
  <c r="M139" i="11"/>
  <c r="N139" i="11"/>
  <c r="J139" i="11"/>
  <c r="K139" i="11"/>
  <c r="G139" i="11"/>
  <c r="H139" i="11"/>
  <c r="D139" i="11"/>
  <c r="E139" i="11"/>
  <c r="AI139" i="11" l="1"/>
  <c r="AH139" i="11"/>
  <c r="AF139" i="11"/>
  <c r="AE139" i="11"/>
  <c r="AB140" i="11"/>
  <c r="AC140" i="11"/>
  <c r="B139" i="11"/>
  <c r="A139" i="11"/>
  <c r="Y139" i="11"/>
  <c r="Z139" i="11"/>
  <c r="W140" i="11"/>
  <c r="V140" i="11"/>
  <c r="T139" i="11"/>
  <c r="S139" i="11"/>
  <c r="Q140" i="11"/>
  <c r="P140" i="11"/>
  <c r="N140" i="11"/>
  <c r="M140" i="11"/>
  <c r="K140" i="11"/>
  <c r="J140" i="11"/>
  <c r="H140" i="11"/>
  <c r="G140" i="11"/>
  <c r="E140" i="11"/>
  <c r="D140" i="11"/>
  <c r="AH140" i="11" l="1"/>
  <c r="AI140" i="11"/>
  <c r="AE140" i="11"/>
  <c r="AF140" i="11"/>
  <c r="AC141" i="11"/>
  <c r="AB141" i="11"/>
  <c r="B140" i="11"/>
  <c r="A140" i="11"/>
  <c r="Z140" i="11"/>
  <c r="Y140" i="11"/>
  <c r="V141" i="11"/>
  <c r="W141" i="11"/>
  <c r="T140" i="11"/>
  <c r="S140" i="11"/>
  <c r="P141" i="11"/>
  <c r="Q141" i="11"/>
  <c r="M141" i="11"/>
  <c r="N141" i="11"/>
  <c r="J141" i="11"/>
  <c r="K141" i="11"/>
  <c r="G141" i="11"/>
  <c r="H141" i="11"/>
  <c r="D141" i="11"/>
  <c r="E141" i="11"/>
  <c r="AI141" i="11" l="1"/>
  <c r="AH141" i="11"/>
  <c r="AF141" i="11"/>
  <c r="AE141" i="11"/>
  <c r="AC142" i="11"/>
  <c r="AB142" i="11"/>
  <c r="B141" i="11"/>
  <c r="A141" i="11"/>
  <c r="Y141" i="11"/>
  <c r="Z141" i="11"/>
  <c r="W142" i="11"/>
  <c r="V142" i="11"/>
  <c r="S141" i="11"/>
  <c r="T141" i="11"/>
  <c r="Q142" i="11"/>
  <c r="P142" i="11"/>
  <c r="N142" i="11"/>
  <c r="M142" i="11"/>
  <c r="K142" i="11"/>
  <c r="J142" i="11"/>
  <c r="H142" i="11"/>
  <c r="G142" i="11"/>
  <c r="E142" i="11"/>
  <c r="D142" i="11"/>
  <c r="AI142" i="11" l="1"/>
  <c r="AH142" i="11"/>
  <c r="AF142" i="11"/>
  <c r="AE142" i="11"/>
  <c r="AB143" i="11"/>
  <c r="AC143" i="11"/>
  <c r="B142" i="11"/>
  <c r="A142" i="11"/>
  <c r="Z142" i="11"/>
  <c r="Y142" i="11"/>
  <c r="V143" i="11"/>
  <c r="W143" i="11"/>
  <c r="T142" i="11"/>
  <c r="S142" i="11"/>
  <c r="Q143" i="11"/>
  <c r="P143" i="11"/>
  <c r="M143" i="11"/>
  <c r="N143" i="11"/>
  <c r="J143" i="11"/>
  <c r="K143" i="11"/>
  <c r="H143" i="11"/>
  <c r="G143" i="11"/>
  <c r="E143" i="11"/>
  <c r="D143" i="11"/>
  <c r="AH143" i="11" l="1"/>
  <c r="AI143" i="11"/>
  <c r="AE143" i="11"/>
  <c r="AF143" i="11"/>
  <c r="AC144" i="11"/>
  <c r="AB144" i="11"/>
  <c r="B143" i="11"/>
  <c r="A143" i="11"/>
  <c r="Z143" i="11"/>
  <c r="Y143" i="11"/>
  <c r="V144" i="11"/>
  <c r="W144" i="11"/>
  <c r="T143" i="11"/>
  <c r="S143" i="11"/>
  <c r="P144" i="11"/>
  <c r="Q144" i="11"/>
  <c r="M144" i="11"/>
  <c r="N144" i="11"/>
  <c r="J144" i="11"/>
  <c r="K144" i="11"/>
  <c r="G144" i="11"/>
  <c r="H144" i="11"/>
  <c r="D144" i="11"/>
  <c r="E144" i="11"/>
  <c r="AH144" i="11" l="1"/>
  <c r="AI144" i="11"/>
  <c r="AE144" i="11"/>
  <c r="AF144" i="11"/>
  <c r="AC145" i="11"/>
  <c r="AB145" i="11"/>
  <c r="B144" i="11"/>
  <c r="A144" i="11"/>
  <c r="Y144" i="11"/>
  <c r="Z144" i="11"/>
  <c r="W145" i="11"/>
  <c r="V145" i="11"/>
  <c r="S144" i="11"/>
  <c r="T144" i="11"/>
  <c r="Q145" i="11"/>
  <c r="P145" i="11"/>
  <c r="N145" i="11"/>
  <c r="M145" i="11"/>
  <c r="K145" i="11"/>
  <c r="J145" i="11"/>
  <c r="H145" i="11"/>
  <c r="G145" i="11"/>
  <c r="E145" i="11"/>
  <c r="D145" i="11"/>
  <c r="AI145" i="11" l="1"/>
  <c r="AH145" i="11"/>
  <c r="AF145" i="11"/>
  <c r="AE145" i="11"/>
  <c r="AB146" i="11"/>
  <c r="AC146" i="11"/>
  <c r="B145" i="11"/>
  <c r="A145" i="11"/>
  <c r="Z145" i="11"/>
  <c r="Y145" i="11"/>
  <c r="V146" i="11"/>
  <c r="W146" i="11"/>
  <c r="T145" i="11"/>
  <c r="S145" i="11"/>
  <c r="P146" i="11"/>
  <c r="Q146" i="11"/>
  <c r="M146" i="11"/>
  <c r="N146" i="11"/>
  <c r="J146" i="11"/>
  <c r="K146" i="11"/>
  <c r="G146" i="11"/>
  <c r="H146" i="11"/>
  <c r="D146" i="11"/>
  <c r="E146" i="11"/>
  <c r="AH146" i="11" l="1"/>
  <c r="AI146" i="11"/>
  <c r="AE146" i="11"/>
  <c r="AF146" i="11"/>
  <c r="AC147" i="11"/>
  <c r="AB147" i="11"/>
  <c r="B146" i="11"/>
  <c r="A146" i="11"/>
  <c r="Z146" i="11"/>
  <c r="Y146" i="11"/>
  <c r="V147" i="11"/>
  <c r="W147" i="11"/>
  <c r="T146" i="11"/>
  <c r="S146" i="11"/>
  <c r="P147" i="11"/>
  <c r="Q147" i="11"/>
  <c r="M147" i="11"/>
  <c r="N147" i="11"/>
  <c r="J147" i="11"/>
  <c r="K147" i="11"/>
  <c r="G147" i="11"/>
  <c r="H147" i="11"/>
  <c r="D147" i="11"/>
  <c r="E147" i="11"/>
  <c r="AI147" i="11" l="1"/>
  <c r="AH147" i="11"/>
  <c r="AF147" i="11"/>
  <c r="AE147" i="11"/>
  <c r="AC148" i="11"/>
  <c r="AB148" i="11"/>
  <c r="B147" i="11"/>
  <c r="A147" i="11"/>
  <c r="Y147" i="11"/>
  <c r="Z147" i="11"/>
  <c r="W148" i="11"/>
  <c r="V148" i="11"/>
  <c r="S147" i="11"/>
  <c r="T147" i="11"/>
  <c r="Q148" i="11"/>
  <c r="P148" i="11"/>
  <c r="N148" i="11"/>
  <c r="M148" i="11"/>
  <c r="K148" i="11"/>
  <c r="J148" i="11"/>
  <c r="H148" i="11"/>
  <c r="G148" i="11"/>
  <c r="E148" i="11"/>
  <c r="D148" i="11"/>
  <c r="AI148" i="11" l="1"/>
  <c r="AH148" i="11"/>
  <c r="AF148" i="11"/>
  <c r="AE148" i="11"/>
  <c r="AB149" i="11"/>
  <c r="AC149" i="11"/>
  <c r="B148" i="11"/>
  <c r="A148" i="11"/>
  <c r="Y148" i="11"/>
  <c r="Z148" i="11"/>
  <c r="W149" i="11"/>
  <c r="V149" i="11"/>
  <c r="T148" i="11"/>
  <c r="S148" i="11"/>
  <c r="Q149" i="11"/>
  <c r="P149" i="11"/>
  <c r="N149" i="11"/>
  <c r="M149" i="11"/>
  <c r="K149" i="11"/>
  <c r="J149" i="11"/>
  <c r="H149" i="11"/>
  <c r="G149" i="11"/>
  <c r="E149" i="11"/>
  <c r="D149" i="11"/>
  <c r="AH149" i="11" l="1"/>
  <c r="AI149" i="11"/>
  <c r="AE149" i="11"/>
  <c r="AF149" i="11"/>
  <c r="AC150" i="11"/>
  <c r="AB150" i="11"/>
  <c r="B149" i="11"/>
  <c r="A149" i="11"/>
  <c r="Z149" i="11"/>
  <c r="Y149" i="11"/>
  <c r="V150" i="11"/>
  <c r="W150" i="11"/>
  <c r="T149" i="11"/>
  <c r="S149" i="11"/>
  <c r="P150" i="11"/>
  <c r="Q150" i="11"/>
  <c r="M150" i="11"/>
  <c r="N150" i="11"/>
  <c r="J150" i="11"/>
  <c r="K150" i="11"/>
  <c r="G150" i="11"/>
  <c r="H150" i="11"/>
  <c r="D150" i="11"/>
  <c r="E150" i="11"/>
  <c r="AI150" i="11" l="1"/>
  <c r="AH150" i="11"/>
  <c r="AF150" i="11"/>
  <c r="AE150" i="11"/>
  <c r="AC151" i="11"/>
  <c r="AB151" i="11"/>
  <c r="B150" i="11"/>
  <c r="A150" i="11"/>
  <c r="Y150" i="11"/>
  <c r="Z150" i="11"/>
  <c r="W151" i="11"/>
  <c r="V151" i="11"/>
  <c r="S150" i="11"/>
  <c r="T150" i="11"/>
  <c r="Q151" i="11"/>
  <c r="P151" i="11"/>
  <c r="N151" i="11"/>
  <c r="M151" i="11"/>
  <c r="K151" i="11"/>
  <c r="J151" i="11"/>
  <c r="H151" i="11"/>
  <c r="G151" i="11"/>
  <c r="E151" i="11"/>
  <c r="D151" i="11"/>
  <c r="AH151" i="11" l="1"/>
  <c r="AI151" i="11"/>
  <c r="AE151" i="11"/>
  <c r="AF151" i="11"/>
  <c r="AB152" i="11"/>
  <c r="AC152" i="11"/>
  <c r="B151" i="11"/>
  <c r="A151" i="11"/>
  <c r="Z151" i="11"/>
  <c r="Y151" i="11"/>
  <c r="W152" i="11"/>
  <c r="V152" i="11"/>
  <c r="T151" i="11"/>
  <c r="S151" i="11"/>
  <c r="Q152" i="11"/>
  <c r="P152" i="11"/>
  <c r="N152" i="11"/>
  <c r="M152" i="11"/>
  <c r="K152" i="11"/>
  <c r="J152" i="11"/>
  <c r="H152" i="11"/>
  <c r="G152" i="11"/>
  <c r="E152" i="11"/>
  <c r="D152" i="11"/>
  <c r="AH152" i="11" l="1"/>
  <c r="AI152" i="11"/>
  <c r="AE152" i="11"/>
  <c r="AF152" i="11"/>
  <c r="AC153" i="11"/>
  <c r="AB153" i="11"/>
  <c r="B152" i="11"/>
  <c r="A152" i="11"/>
  <c r="Z152" i="11"/>
  <c r="Y152" i="11"/>
  <c r="V153" i="11"/>
  <c r="W153" i="11"/>
  <c r="T152" i="11"/>
  <c r="S152" i="11"/>
  <c r="P153" i="11"/>
  <c r="Q153" i="11"/>
  <c r="M153" i="11"/>
  <c r="N153" i="11"/>
  <c r="J153" i="11"/>
  <c r="K153" i="11"/>
  <c r="G153" i="11"/>
  <c r="H153" i="11"/>
  <c r="D153" i="11"/>
  <c r="E153" i="11"/>
  <c r="AI153" i="11" l="1"/>
  <c r="AH153" i="11"/>
  <c r="AF153" i="11"/>
  <c r="AE153" i="11"/>
  <c r="AC154" i="11"/>
  <c r="AB154" i="11"/>
  <c r="B153" i="11"/>
  <c r="A153" i="11"/>
  <c r="Y153" i="11"/>
  <c r="Z153" i="11"/>
  <c r="W154" i="11"/>
  <c r="V154" i="11"/>
  <c r="S153" i="11"/>
  <c r="T153" i="11"/>
  <c r="Q154" i="11"/>
  <c r="P154" i="11"/>
  <c r="N154" i="11"/>
  <c r="M154" i="11"/>
  <c r="K154" i="11"/>
  <c r="J154" i="11"/>
  <c r="H154" i="11"/>
  <c r="G154" i="11"/>
  <c r="E154" i="11"/>
  <c r="D154" i="11"/>
  <c r="AI154" i="11" l="1"/>
  <c r="AH154" i="11"/>
  <c r="AF154" i="11"/>
  <c r="AE154" i="11"/>
  <c r="AB155" i="11"/>
  <c r="AC155" i="11"/>
  <c r="B154" i="11"/>
  <c r="A154" i="11"/>
  <c r="Z154" i="11"/>
  <c r="Y154" i="11"/>
  <c r="W155" i="11"/>
  <c r="V155" i="11"/>
  <c r="T154" i="11"/>
  <c r="S154" i="11"/>
  <c r="Q155" i="11"/>
  <c r="P155" i="11"/>
  <c r="N155" i="11"/>
  <c r="M155" i="11"/>
  <c r="K155" i="11"/>
  <c r="J155" i="11"/>
  <c r="H155" i="11"/>
  <c r="G155" i="11"/>
  <c r="E155" i="11"/>
  <c r="D155" i="11"/>
  <c r="AH155" i="11" l="1"/>
  <c r="AI155" i="11"/>
  <c r="AE155" i="11"/>
  <c r="AF155" i="11"/>
  <c r="AC156" i="11"/>
  <c r="AB156" i="11"/>
  <c r="B155" i="11"/>
  <c r="A155" i="11"/>
  <c r="Z155" i="11"/>
  <c r="Y155" i="11"/>
  <c r="V156" i="11"/>
  <c r="W156" i="11"/>
  <c r="T155" i="11"/>
  <c r="S155" i="11"/>
  <c r="P156" i="11"/>
  <c r="Q156" i="11"/>
  <c r="M156" i="11"/>
  <c r="N156" i="11"/>
  <c r="J156" i="11"/>
  <c r="K156" i="11"/>
  <c r="G156" i="11"/>
  <c r="H156" i="11"/>
  <c r="D156" i="11"/>
  <c r="E156" i="11"/>
  <c r="AI156" i="11" l="1"/>
  <c r="AH156" i="11"/>
  <c r="AF156" i="11"/>
  <c r="AE156" i="11"/>
  <c r="AC157" i="11"/>
  <c r="AB157" i="11"/>
  <c r="B156" i="11"/>
  <c r="A156" i="11"/>
  <c r="Y156" i="11"/>
  <c r="Z156" i="11"/>
  <c r="V157" i="11"/>
  <c r="W157" i="11"/>
  <c r="S156" i="11"/>
  <c r="T156" i="11"/>
  <c r="P157" i="11"/>
  <c r="Q157" i="11"/>
  <c r="M157" i="11"/>
  <c r="N157" i="11"/>
  <c r="J157" i="11"/>
  <c r="K157" i="11"/>
  <c r="G157" i="11"/>
  <c r="H157" i="11"/>
  <c r="D157" i="11"/>
  <c r="E157" i="11"/>
  <c r="AI157" i="11" l="1"/>
  <c r="AH157" i="11"/>
  <c r="AF157" i="11"/>
  <c r="AE157" i="11"/>
  <c r="AB158" i="11"/>
  <c r="AC158" i="11"/>
  <c r="B157" i="11"/>
  <c r="A157" i="11"/>
  <c r="Y157" i="11"/>
  <c r="Z157" i="11"/>
  <c r="W158" i="11"/>
  <c r="V158" i="11"/>
  <c r="T157" i="11"/>
  <c r="S157" i="11"/>
  <c r="Q158" i="11"/>
  <c r="P158" i="11"/>
  <c r="M158" i="11"/>
  <c r="N158" i="11"/>
  <c r="K158" i="11"/>
  <c r="J158" i="11"/>
  <c r="G158" i="11"/>
  <c r="H158" i="11"/>
  <c r="E158" i="11"/>
  <c r="D158" i="11"/>
  <c r="AH158" i="11" l="1"/>
  <c r="AI158" i="11"/>
  <c r="AE158" i="11"/>
  <c r="AF158" i="11"/>
  <c r="AC159" i="11"/>
  <c r="AB159" i="11"/>
  <c r="B158" i="11"/>
  <c r="A158" i="11"/>
  <c r="Z158" i="11"/>
  <c r="Y158" i="11"/>
  <c r="V159" i="11"/>
  <c r="W159" i="11"/>
  <c r="T158" i="11"/>
  <c r="S158" i="11"/>
  <c r="P159" i="11"/>
  <c r="Q159" i="11"/>
  <c r="M159" i="11"/>
  <c r="N159" i="11"/>
  <c r="J159" i="11"/>
  <c r="K159" i="11"/>
  <c r="G159" i="11"/>
  <c r="H159" i="11"/>
  <c r="D159" i="11"/>
  <c r="E159" i="11"/>
  <c r="AI159" i="11" l="1"/>
  <c r="AH159" i="11"/>
  <c r="AF159" i="11"/>
  <c r="AE159" i="11"/>
  <c r="AC160" i="11"/>
  <c r="AB160" i="11"/>
  <c r="B159" i="11"/>
  <c r="A159" i="11"/>
  <c r="Y159" i="11"/>
  <c r="Z159" i="11"/>
  <c r="W160" i="11"/>
  <c r="V160" i="11"/>
  <c r="S159" i="11"/>
  <c r="T159" i="11"/>
  <c r="Q160" i="11"/>
  <c r="P160" i="11"/>
  <c r="N160" i="11"/>
  <c r="M160" i="11"/>
  <c r="K160" i="11"/>
  <c r="J160" i="11"/>
  <c r="H160" i="11"/>
  <c r="G160" i="11"/>
  <c r="E160" i="11"/>
  <c r="D160" i="11"/>
  <c r="AI160" i="11" l="1"/>
  <c r="AH160" i="11"/>
  <c r="AF160" i="11"/>
  <c r="AE160" i="11"/>
  <c r="AB161" i="11"/>
  <c r="AC161" i="11"/>
  <c r="B160" i="11"/>
  <c r="A160" i="11"/>
  <c r="Z160" i="11"/>
  <c r="Y160" i="11"/>
  <c r="W161" i="11"/>
  <c r="V161" i="11"/>
  <c r="T160" i="11"/>
  <c r="S160" i="11"/>
  <c r="Q161" i="11"/>
  <c r="P161" i="11"/>
  <c r="N161" i="11"/>
  <c r="M161" i="11"/>
  <c r="K161" i="11"/>
  <c r="J161" i="11"/>
  <c r="H161" i="11"/>
  <c r="G161" i="11"/>
  <c r="E161" i="11"/>
  <c r="D161" i="11"/>
  <c r="AH161" i="11" l="1"/>
  <c r="AI161" i="11"/>
  <c r="AE161" i="11"/>
  <c r="AF161" i="11"/>
  <c r="AC162" i="11"/>
  <c r="AB162" i="11"/>
  <c r="B161" i="11"/>
  <c r="A161" i="11"/>
  <c r="Z161" i="11"/>
  <c r="Y161" i="11"/>
  <c r="V162" i="11"/>
  <c r="W162" i="11"/>
  <c r="T161" i="11"/>
  <c r="S161" i="11"/>
  <c r="P162" i="11"/>
  <c r="Q162" i="11"/>
  <c r="M162" i="11"/>
  <c r="N162" i="11"/>
  <c r="J162" i="11"/>
  <c r="K162" i="11"/>
  <c r="G162" i="11"/>
  <c r="H162" i="11"/>
  <c r="D162" i="11"/>
  <c r="E162" i="11"/>
  <c r="AH162" i="11" l="1"/>
  <c r="AI162" i="11"/>
  <c r="AE162" i="11"/>
  <c r="AF162" i="11"/>
  <c r="AC163" i="11"/>
  <c r="AB163" i="11"/>
  <c r="B162" i="11"/>
  <c r="A162" i="11"/>
  <c r="Y162" i="11"/>
  <c r="Z162" i="11"/>
  <c r="W163" i="11"/>
  <c r="V163" i="11"/>
  <c r="S162" i="11"/>
  <c r="T162" i="11"/>
  <c r="Q163" i="11"/>
  <c r="P163" i="11"/>
  <c r="N163" i="11"/>
  <c r="M163" i="11"/>
  <c r="K163" i="11"/>
  <c r="J163" i="11"/>
  <c r="H163" i="11"/>
  <c r="G163" i="11"/>
  <c r="E163" i="11"/>
  <c r="D163" i="11"/>
  <c r="AI163" i="11" l="1"/>
  <c r="AH163" i="11"/>
  <c r="AF163" i="11"/>
  <c r="AE163" i="11"/>
  <c r="AB164" i="11"/>
  <c r="AC164" i="11"/>
  <c r="B163" i="11"/>
  <c r="A163" i="11"/>
  <c r="Y163" i="11"/>
  <c r="Z163" i="11"/>
  <c r="V164" i="11"/>
  <c r="W164" i="11"/>
  <c r="T163" i="11"/>
  <c r="S163" i="11"/>
  <c r="P164" i="11"/>
  <c r="Q164" i="11"/>
  <c r="M164" i="11"/>
  <c r="N164" i="11"/>
  <c r="J164" i="11"/>
  <c r="K164" i="11"/>
  <c r="G164" i="11"/>
  <c r="H164" i="11"/>
  <c r="D164" i="11"/>
  <c r="E164" i="11"/>
  <c r="AH164" i="11" l="1"/>
  <c r="AI164" i="11"/>
  <c r="AE164" i="11"/>
  <c r="AF164" i="11"/>
  <c r="AB165" i="11"/>
  <c r="AC165" i="11"/>
  <c r="B164" i="11"/>
  <c r="A164" i="11"/>
  <c r="Z164" i="11"/>
  <c r="Y164" i="11"/>
  <c r="V165" i="11"/>
  <c r="W165" i="11"/>
  <c r="T164" i="11"/>
  <c r="S164" i="11"/>
  <c r="P165" i="11"/>
  <c r="Q165" i="11"/>
  <c r="M165" i="11"/>
  <c r="N165" i="11"/>
  <c r="J165" i="11"/>
  <c r="K165" i="11"/>
  <c r="G165" i="11"/>
  <c r="H165" i="11"/>
  <c r="D165" i="11"/>
  <c r="E165" i="11"/>
  <c r="AI165" i="11" l="1"/>
  <c r="AH165" i="11"/>
  <c r="AF165" i="11"/>
  <c r="AE165" i="11"/>
  <c r="AC166" i="11"/>
  <c r="AB166" i="11"/>
  <c r="B165" i="11"/>
  <c r="A165" i="11"/>
  <c r="Y165" i="11"/>
  <c r="Z165" i="11"/>
  <c r="W166" i="11"/>
  <c r="V166" i="11"/>
  <c r="S165" i="11"/>
  <c r="T165" i="11"/>
  <c r="Q166" i="11"/>
  <c r="P166" i="11"/>
  <c r="N166" i="11"/>
  <c r="M166" i="11"/>
  <c r="K166" i="11"/>
  <c r="J166" i="11"/>
  <c r="H166" i="11"/>
  <c r="G166" i="11"/>
  <c r="E166" i="11"/>
  <c r="D166" i="11"/>
  <c r="AI166" i="11" l="1"/>
  <c r="AH166" i="11"/>
  <c r="AF166" i="11"/>
  <c r="AE166" i="11"/>
  <c r="AB167" i="11"/>
  <c r="AC167" i="11"/>
  <c r="B166" i="11"/>
  <c r="A166" i="11"/>
  <c r="Z166" i="11"/>
  <c r="Y166" i="11"/>
  <c r="W167" i="11"/>
  <c r="V167" i="11"/>
  <c r="T166" i="11"/>
  <c r="S166" i="11"/>
  <c r="Q167" i="11"/>
  <c r="P167" i="11"/>
  <c r="N167" i="11"/>
  <c r="M167" i="11"/>
  <c r="K167" i="11"/>
  <c r="J167" i="11"/>
  <c r="H167" i="11"/>
  <c r="G167" i="11"/>
  <c r="E167" i="11"/>
  <c r="D167" i="11"/>
  <c r="AH167" i="11" l="1"/>
  <c r="AI167" i="11"/>
  <c r="AE167" i="11"/>
  <c r="AF167" i="11"/>
  <c r="AC168" i="11"/>
  <c r="AB168" i="11"/>
  <c r="B167" i="11"/>
  <c r="A167" i="11"/>
  <c r="Z167" i="11"/>
  <c r="Y167" i="11"/>
  <c r="V168" i="11"/>
  <c r="W168" i="11"/>
  <c r="T167" i="11"/>
  <c r="S167" i="11"/>
  <c r="P168" i="11"/>
  <c r="Q168" i="11"/>
  <c r="M168" i="11"/>
  <c r="N168" i="11"/>
  <c r="J168" i="11"/>
  <c r="K168" i="11"/>
  <c r="G168" i="11"/>
  <c r="H168" i="11"/>
  <c r="D168" i="11"/>
  <c r="E168" i="11"/>
  <c r="AI168" i="11" l="1"/>
  <c r="AH168" i="11"/>
  <c r="AF168" i="11"/>
  <c r="AE168" i="11"/>
  <c r="AC169" i="11"/>
  <c r="AB169" i="11"/>
  <c r="B168" i="11"/>
  <c r="A168" i="11"/>
  <c r="Y168" i="11"/>
  <c r="Z168" i="11"/>
  <c r="W169" i="11"/>
  <c r="V169" i="11"/>
  <c r="S168" i="11"/>
  <c r="T168" i="11"/>
  <c r="Q169" i="11"/>
  <c r="P169" i="11"/>
  <c r="N169" i="11"/>
  <c r="M169" i="11"/>
  <c r="K169" i="11"/>
  <c r="J169" i="11"/>
  <c r="H169" i="11"/>
  <c r="G169" i="11"/>
  <c r="E169" i="11"/>
  <c r="D169" i="11"/>
  <c r="AH169" i="11" l="1"/>
  <c r="AI169" i="11"/>
  <c r="AE169" i="11"/>
  <c r="AF169" i="11"/>
  <c r="AB170" i="11"/>
  <c r="AC170" i="11"/>
  <c r="B169" i="11"/>
  <c r="A169" i="11"/>
  <c r="Z169" i="11"/>
  <c r="Y169" i="11"/>
  <c r="W170" i="11"/>
  <c r="V170" i="11"/>
  <c r="T169" i="11"/>
  <c r="S169" i="11"/>
  <c r="Q170" i="11"/>
  <c r="P170" i="11"/>
  <c r="N170" i="11"/>
  <c r="M170" i="11"/>
  <c r="K170" i="11"/>
  <c r="J170" i="11"/>
  <c r="H170" i="11"/>
  <c r="G170" i="11"/>
  <c r="E170" i="11"/>
  <c r="D170" i="11"/>
  <c r="AH170" i="11" l="1"/>
  <c r="AI170" i="11"/>
  <c r="AE170" i="11"/>
  <c r="AF170" i="11"/>
  <c r="AC171" i="11"/>
  <c r="AB171" i="11"/>
  <c r="B170" i="11"/>
  <c r="A170" i="11"/>
  <c r="Z170" i="11"/>
  <c r="Y170" i="11"/>
  <c r="V171" i="11"/>
  <c r="W171" i="11"/>
  <c r="T170" i="11"/>
  <c r="S170" i="11"/>
  <c r="P171" i="11"/>
  <c r="Q171" i="11"/>
  <c r="M171" i="11"/>
  <c r="N171" i="11"/>
  <c r="J171" i="11"/>
  <c r="K171" i="11"/>
  <c r="G171" i="11"/>
  <c r="H171" i="11"/>
  <c r="D171" i="11"/>
  <c r="E171" i="11"/>
  <c r="AI171" i="11" l="1"/>
  <c r="AH171" i="11"/>
  <c r="AF171" i="11"/>
  <c r="AE171" i="11"/>
  <c r="AC172" i="11"/>
  <c r="AB172" i="11"/>
  <c r="B171" i="11"/>
  <c r="A171" i="11"/>
  <c r="Y171" i="11"/>
  <c r="Z171" i="11"/>
  <c r="V172" i="11"/>
  <c r="W172" i="11"/>
  <c r="S171" i="11"/>
  <c r="T171" i="11"/>
  <c r="P172" i="11"/>
  <c r="Q172" i="11"/>
  <c r="M172" i="11"/>
  <c r="N172" i="11"/>
  <c r="J172" i="11"/>
  <c r="K172" i="11"/>
  <c r="H172" i="11"/>
  <c r="G172" i="11"/>
  <c r="D172" i="11"/>
  <c r="E172" i="11"/>
  <c r="AI172" i="11" l="1"/>
  <c r="AH172" i="11"/>
  <c r="AF172" i="11"/>
  <c r="AE172" i="11"/>
  <c r="AB173" i="11"/>
  <c r="AC173" i="11"/>
  <c r="B172" i="11"/>
  <c r="A172" i="11"/>
  <c r="Z172" i="11"/>
  <c r="Y172" i="11"/>
  <c r="W173" i="11"/>
  <c r="V173" i="11"/>
  <c r="T172" i="11"/>
  <c r="S172" i="11"/>
  <c r="Q173" i="11"/>
  <c r="P173" i="11"/>
  <c r="N173" i="11"/>
  <c r="M173" i="11"/>
  <c r="K173" i="11"/>
  <c r="J173" i="11"/>
  <c r="H173" i="11"/>
  <c r="G173" i="11"/>
  <c r="E173" i="11"/>
  <c r="D173" i="11"/>
  <c r="AH173" i="11" l="1"/>
  <c r="AI173" i="11"/>
  <c r="AE173" i="11"/>
  <c r="AF173" i="11"/>
  <c r="AC174" i="11"/>
  <c r="AB174" i="11"/>
  <c r="B173" i="11"/>
  <c r="A173" i="11"/>
  <c r="Z173" i="11"/>
  <c r="Y173" i="11"/>
  <c r="V174" i="11"/>
  <c r="W174" i="11"/>
  <c r="T173" i="11"/>
  <c r="S173" i="11"/>
  <c r="P174" i="11"/>
  <c r="Q174" i="11"/>
  <c r="M174" i="11"/>
  <c r="N174" i="11"/>
  <c r="J174" i="11"/>
  <c r="K174" i="11"/>
  <c r="G174" i="11"/>
  <c r="H174" i="11"/>
  <c r="D174" i="11"/>
  <c r="E174" i="11"/>
  <c r="AI174" i="11" l="1"/>
  <c r="AH174" i="11"/>
  <c r="AF174" i="11"/>
  <c r="AE174" i="11"/>
  <c r="AC175" i="11"/>
  <c r="AB175" i="11"/>
  <c r="B174" i="11"/>
  <c r="A174" i="11"/>
  <c r="Y174" i="11"/>
  <c r="Z174" i="11"/>
  <c r="V175" i="11"/>
  <c r="W175" i="11"/>
  <c r="S174" i="11"/>
  <c r="T174" i="11"/>
  <c r="P175" i="11"/>
  <c r="Q175" i="11"/>
  <c r="M175" i="11"/>
  <c r="N175" i="11"/>
  <c r="J175" i="11"/>
  <c r="K175" i="11"/>
  <c r="G175" i="11"/>
  <c r="H175" i="11"/>
  <c r="D175" i="11"/>
  <c r="E175" i="11"/>
  <c r="AI175" i="11" l="1"/>
  <c r="AH175" i="11"/>
  <c r="AF175" i="11"/>
  <c r="AE175" i="11"/>
  <c r="AB176" i="11"/>
  <c r="AC176" i="11"/>
  <c r="B175" i="11"/>
  <c r="A175" i="11"/>
  <c r="Z175" i="11"/>
  <c r="Y175" i="11"/>
  <c r="W176" i="11"/>
  <c r="V176" i="11"/>
  <c r="T175" i="11"/>
  <c r="S175" i="11"/>
  <c r="Q176" i="11"/>
  <c r="P176" i="11"/>
  <c r="N176" i="11"/>
  <c r="M176" i="11"/>
  <c r="K176" i="11"/>
  <c r="J176" i="11"/>
  <c r="H176" i="11"/>
  <c r="G176" i="11"/>
  <c r="E176" i="11"/>
  <c r="D176" i="11"/>
  <c r="AH176" i="11" l="1"/>
  <c r="AI176" i="11"/>
  <c r="AE176" i="11"/>
  <c r="AF176" i="11"/>
  <c r="AB177" i="11"/>
  <c r="AC177" i="11"/>
  <c r="B176" i="11"/>
  <c r="A176" i="11"/>
  <c r="Z176" i="11"/>
  <c r="Y176" i="11"/>
  <c r="V177" i="11"/>
  <c r="W177" i="11"/>
  <c r="T176" i="11"/>
  <c r="S176" i="11"/>
  <c r="P177" i="11"/>
  <c r="Q177" i="11"/>
  <c r="M177" i="11"/>
  <c r="N177" i="11"/>
  <c r="J177" i="11"/>
  <c r="K177" i="11"/>
  <c r="G177" i="11"/>
  <c r="H177" i="11"/>
  <c r="D177" i="11"/>
  <c r="E177" i="11"/>
  <c r="AI177" i="11" l="1"/>
  <c r="AH177" i="11"/>
  <c r="AE177" i="11"/>
  <c r="AF177" i="11"/>
  <c r="AC178" i="11"/>
  <c r="AB178" i="11"/>
  <c r="B177" i="11"/>
  <c r="A177" i="11"/>
  <c r="Y177" i="11"/>
  <c r="Z177" i="11"/>
  <c r="W178" i="11"/>
  <c r="V178" i="11"/>
  <c r="S177" i="11"/>
  <c r="T177" i="11"/>
  <c r="Q178" i="11"/>
  <c r="P178" i="11"/>
  <c r="N178" i="11"/>
  <c r="M178" i="11"/>
  <c r="K178" i="11"/>
  <c r="J178" i="11"/>
  <c r="H178" i="11"/>
  <c r="G178" i="11"/>
  <c r="E178" i="11"/>
  <c r="D178" i="11"/>
  <c r="AI178" i="11" l="1"/>
  <c r="AH178" i="11"/>
  <c r="AF178" i="11"/>
  <c r="AE178" i="11"/>
  <c r="AB179" i="11"/>
  <c r="AC179" i="11"/>
  <c r="B178" i="11"/>
  <c r="A178" i="11"/>
  <c r="Z178" i="11"/>
  <c r="Y178" i="11"/>
  <c r="V179" i="11"/>
  <c r="W179" i="11"/>
  <c r="T178" i="11"/>
  <c r="S178" i="11"/>
  <c r="P179" i="11"/>
  <c r="Q179" i="11"/>
  <c r="M179" i="11"/>
  <c r="N179" i="11"/>
  <c r="J179" i="11"/>
  <c r="K179" i="11"/>
  <c r="H179" i="11"/>
  <c r="G179" i="11"/>
  <c r="D179" i="11"/>
  <c r="E179" i="11"/>
  <c r="AH179" i="11" l="1"/>
  <c r="AI179" i="11"/>
  <c r="AE179" i="11"/>
  <c r="AF179" i="11"/>
  <c r="AC180" i="11"/>
  <c r="AB180" i="11"/>
  <c r="B179" i="11"/>
  <c r="A179" i="11"/>
  <c r="Z179" i="11"/>
  <c r="Y179" i="11"/>
  <c r="V180" i="11"/>
  <c r="W180" i="11"/>
  <c r="T179" i="11"/>
  <c r="S179" i="11"/>
  <c r="P180" i="11"/>
  <c r="Q180" i="11"/>
  <c r="M180" i="11"/>
  <c r="N180" i="11"/>
  <c r="J180" i="11"/>
  <c r="K180" i="11"/>
  <c r="G180" i="11"/>
  <c r="H180" i="11"/>
  <c r="D180" i="11"/>
  <c r="E180" i="11"/>
  <c r="AH180" i="11" l="1"/>
  <c r="AI180" i="11"/>
  <c r="AE180" i="11"/>
  <c r="AF180" i="11"/>
  <c r="AC181" i="11"/>
  <c r="AB181" i="11"/>
  <c r="B180" i="11"/>
  <c r="A180" i="11"/>
  <c r="Y180" i="11"/>
  <c r="Z180" i="11"/>
  <c r="W181" i="11"/>
  <c r="V181" i="11"/>
  <c r="S180" i="11"/>
  <c r="T180" i="11"/>
  <c r="Q181" i="11"/>
  <c r="P181" i="11"/>
  <c r="N181" i="11"/>
  <c r="M181" i="11"/>
  <c r="K181" i="11"/>
  <c r="J181" i="11"/>
  <c r="H181" i="11"/>
  <c r="G181" i="11"/>
  <c r="E181" i="11"/>
  <c r="D181" i="11"/>
  <c r="AH181" i="11" l="1"/>
  <c r="AI181" i="11"/>
  <c r="AE181" i="11"/>
  <c r="AF181" i="11"/>
  <c r="AB182" i="11"/>
  <c r="AC182" i="11"/>
  <c r="B181" i="11"/>
  <c r="A181" i="11"/>
  <c r="Z181" i="11"/>
  <c r="Y181" i="11"/>
  <c r="V182" i="11"/>
  <c r="W182" i="11"/>
  <c r="T181" i="11"/>
  <c r="S181" i="11"/>
  <c r="P182" i="11"/>
  <c r="Q182" i="11"/>
  <c r="M182" i="11"/>
  <c r="N182" i="11"/>
  <c r="J182" i="11"/>
  <c r="K182" i="11"/>
  <c r="G182" i="11"/>
  <c r="H182" i="11"/>
  <c r="D182" i="11"/>
  <c r="E182" i="11"/>
  <c r="AH182" i="11" l="1"/>
  <c r="AI182" i="11"/>
  <c r="AE182" i="11"/>
  <c r="AF182" i="11"/>
  <c r="AC183" i="11"/>
  <c r="AB183" i="11"/>
  <c r="B182" i="11"/>
  <c r="A182" i="11"/>
  <c r="Z182" i="11"/>
  <c r="Y182" i="11"/>
  <c r="V183" i="11"/>
  <c r="W183" i="11"/>
  <c r="T182" i="11"/>
  <c r="S182" i="11"/>
  <c r="P183" i="11"/>
  <c r="Q183" i="11"/>
  <c r="M183" i="11"/>
  <c r="N183" i="11"/>
  <c r="J183" i="11"/>
  <c r="K183" i="11"/>
  <c r="G183" i="11"/>
  <c r="H183" i="11"/>
  <c r="D183" i="11"/>
  <c r="E183" i="11"/>
  <c r="AI183" i="11" l="1"/>
  <c r="AH183" i="11"/>
  <c r="AF183" i="11"/>
  <c r="AE183" i="11"/>
  <c r="AC184" i="11"/>
  <c r="AB184" i="11"/>
  <c r="B183" i="11"/>
  <c r="A183" i="11"/>
  <c r="Y183" i="11"/>
  <c r="Z183" i="11"/>
  <c r="W184" i="11"/>
  <c r="V184" i="11"/>
  <c r="S183" i="11"/>
  <c r="T183" i="11"/>
  <c r="Q184" i="11"/>
  <c r="P184" i="11"/>
  <c r="N184" i="11"/>
  <c r="M184" i="11"/>
  <c r="K184" i="11"/>
  <c r="J184" i="11"/>
  <c r="H184" i="11"/>
  <c r="G184" i="11"/>
  <c r="E184" i="11"/>
  <c r="D184" i="11"/>
  <c r="AI184" i="11" l="1"/>
  <c r="AH184" i="11"/>
  <c r="AF184" i="11"/>
  <c r="AE184" i="11"/>
  <c r="AB185" i="11"/>
  <c r="AC185" i="11"/>
  <c r="B184" i="11"/>
  <c r="A184" i="11"/>
  <c r="Z184" i="11"/>
  <c r="Y184" i="11"/>
  <c r="W185" i="11"/>
  <c r="V185" i="11"/>
  <c r="T184" i="11"/>
  <c r="S184" i="11"/>
  <c r="Q185" i="11"/>
  <c r="P185" i="11"/>
  <c r="N185" i="11"/>
  <c r="M185" i="11"/>
  <c r="K185" i="11"/>
  <c r="J185" i="11"/>
  <c r="H185" i="11"/>
  <c r="G185" i="11"/>
  <c r="E185" i="11"/>
  <c r="D185" i="11"/>
  <c r="AH185" i="11" l="1"/>
  <c r="AI185" i="11"/>
  <c r="AE185" i="11"/>
  <c r="AF185" i="11"/>
  <c r="AC186" i="11"/>
  <c r="AB186" i="11"/>
  <c r="B185" i="11"/>
  <c r="A185" i="11"/>
  <c r="Z185" i="11"/>
  <c r="Y185" i="11"/>
  <c r="V186" i="11"/>
  <c r="W186" i="11"/>
  <c r="T185" i="11"/>
  <c r="S185" i="11"/>
  <c r="P186" i="11"/>
  <c r="Q186" i="11"/>
  <c r="M186" i="11"/>
  <c r="N186" i="11"/>
  <c r="J186" i="11"/>
  <c r="K186" i="11"/>
  <c r="G186" i="11"/>
  <c r="H186" i="11"/>
  <c r="D186" i="11"/>
  <c r="E186" i="11"/>
  <c r="AI186" i="11" l="1"/>
  <c r="AH186" i="11"/>
  <c r="AF186" i="11"/>
  <c r="AE186" i="11"/>
  <c r="AC187" i="11"/>
  <c r="AB187" i="11"/>
  <c r="B186" i="11"/>
  <c r="A186" i="11"/>
  <c r="Y186" i="11"/>
  <c r="Z186" i="11"/>
  <c r="W187" i="11"/>
  <c r="V187" i="11"/>
  <c r="S186" i="11"/>
  <c r="T186" i="11"/>
  <c r="Q187" i="11"/>
  <c r="P187" i="11"/>
  <c r="N187" i="11"/>
  <c r="M187" i="11"/>
  <c r="K187" i="11"/>
  <c r="J187" i="11"/>
  <c r="G187" i="11"/>
  <c r="H187" i="11"/>
  <c r="D187" i="11"/>
  <c r="E187" i="11"/>
  <c r="AH187" i="11" l="1"/>
  <c r="AI187" i="11"/>
  <c r="AE187" i="11"/>
  <c r="AF187" i="11"/>
  <c r="AB188" i="11"/>
  <c r="AC188" i="11"/>
  <c r="B187" i="11"/>
  <c r="A187" i="11"/>
  <c r="Z187" i="11"/>
  <c r="Y187" i="11"/>
  <c r="W188" i="11"/>
  <c r="V188" i="11"/>
  <c r="T187" i="11"/>
  <c r="S187" i="11"/>
  <c r="Q188" i="11"/>
  <c r="P188" i="11"/>
  <c r="N188" i="11"/>
  <c r="M188" i="11"/>
  <c r="K188" i="11"/>
  <c r="J188" i="11"/>
  <c r="H188" i="11"/>
  <c r="G188" i="11"/>
  <c r="E188" i="11"/>
  <c r="D188" i="11"/>
  <c r="AH188" i="11" l="1"/>
  <c r="AI188" i="11"/>
  <c r="AE188" i="11"/>
  <c r="AF188" i="11"/>
  <c r="AC189" i="11"/>
  <c r="AB189" i="11"/>
  <c r="B188" i="11"/>
  <c r="A188" i="11"/>
  <c r="Z188" i="11"/>
  <c r="Y188" i="11"/>
  <c r="V189" i="11"/>
  <c r="W189" i="11"/>
  <c r="T188" i="11"/>
  <c r="S188" i="11"/>
  <c r="P189" i="11"/>
  <c r="Q189" i="11"/>
  <c r="M189" i="11"/>
  <c r="N189" i="11"/>
  <c r="J189" i="11"/>
  <c r="K189" i="11"/>
  <c r="G189" i="11"/>
  <c r="H189" i="11"/>
  <c r="D189" i="11"/>
  <c r="E189" i="11"/>
  <c r="AI189" i="11" l="1"/>
  <c r="AH189" i="11"/>
  <c r="AF189" i="11"/>
  <c r="AE189" i="11"/>
  <c r="AC190" i="11"/>
  <c r="AB190" i="11"/>
  <c r="B189" i="11"/>
  <c r="A189" i="11"/>
  <c r="Y189" i="11"/>
  <c r="Z189" i="11"/>
  <c r="W190" i="11"/>
  <c r="V190" i="11"/>
  <c r="S189" i="11"/>
  <c r="T189" i="11"/>
  <c r="Q190" i="11"/>
  <c r="P190" i="11"/>
  <c r="N190" i="11"/>
  <c r="M190" i="11"/>
  <c r="K190" i="11"/>
  <c r="J190" i="11"/>
  <c r="H190" i="11"/>
  <c r="G190" i="11"/>
  <c r="E190" i="11"/>
  <c r="D190" i="11"/>
  <c r="AI190" i="11" l="1"/>
  <c r="AH190" i="11"/>
  <c r="AF190" i="11"/>
  <c r="AE190" i="11"/>
  <c r="AB191" i="11"/>
  <c r="AC191" i="11"/>
  <c r="B190" i="11"/>
  <c r="A190" i="11"/>
  <c r="Z190" i="11"/>
  <c r="Y190" i="11"/>
  <c r="W191" i="11"/>
  <c r="V191" i="11"/>
  <c r="T190" i="11"/>
  <c r="S190" i="11"/>
  <c r="Q191" i="11"/>
  <c r="P191" i="11"/>
  <c r="N191" i="11"/>
  <c r="M191" i="11"/>
  <c r="K191" i="11"/>
  <c r="J191" i="11"/>
  <c r="H191" i="11"/>
  <c r="G191" i="11"/>
  <c r="E191" i="11"/>
  <c r="D191" i="11"/>
  <c r="AH191" i="11" l="1"/>
  <c r="AI191" i="11"/>
  <c r="AE191" i="11"/>
  <c r="AF191" i="11"/>
  <c r="AB192" i="11"/>
  <c r="AC192" i="11"/>
  <c r="B191" i="11"/>
  <c r="A191" i="11"/>
  <c r="Z191" i="11"/>
  <c r="Y191" i="11"/>
  <c r="V192" i="11"/>
  <c r="W192" i="11"/>
  <c r="T191" i="11"/>
  <c r="S191" i="11"/>
  <c r="P192" i="11"/>
  <c r="Q192" i="11"/>
  <c r="M192" i="11"/>
  <c r="N192" i="11"/>
  <c r="J192" i="11"/>
  <c r="K192" i="11"/>
  <c r="G192" i="11"/>
  <c r="H192" i="11"/>
  <c r="D192" i="11"/>
  <c r="E192" i="11"/>
  <c r="AH192" i="11" l="1"/>
  <c r="AI192" i="11"/>
  <c r="AE192" i="11"/>
  <c r="AF192" i="11"/>
  <c r="AC193" i="11"/>
  <c r="AB193" i="11"/>
  <c r="B192" i="11"/>
  <c r="A192" i="11"/>
  <c r="Y192" i="11"/>
  <c r="Z192" i="11"/>
  <c r="V193" i="11"/>
  <c r="W193" i="11"/>
  <c r="S192" i="11"/>
  <c r="T192" i="11"/>
  <c r="P193" i="11"/>
  <c r="Q193" i="11"/>
  <c r="M193" i="11"/>
  <c r="N193" i="11"/>
  <c r="J193" i="11"/>
  <c r="K193" i="11"/>
  <c r="G193" i="11"/>
  <c r="H193" i="11"/>
  <c r="D193" i="11"/>
  <c r="E193" i="11"/>
  <c r="AI193" i="11" l="1"/>
  <c r="AH193" i="11"/>
  <c r="AF193" i="11"/>
  <c r="AE193" i="11"/>
  <c r="AB194" i="11"/>
  <c r="AC194" i="11"/>
  <c r="B193" i="11"/>
  <c r="A193" i="11"/>
  <c r="Z193" i="11"/>
  <c r="Y193" i="11"/>
  <c r="W194" i="11"/>
  <c r="V194" i="11"/>
  <c r="T193" i="11"/>
  <c r="S193" i="11"/>
  <c r="P194" i="11"/>
  <c r="Q194" i="11"/>
  <c r="N194" i="11"/>
  <c r="M194" i="11"/>
  <c r="K194" i="11"/>
  <c r="J194" i="11"/>
  <c r="G194" i="11"/>
  <c r="H194" i="11"/>
  <c r="E194" i="11"/>
  <c r="D194" i="11"/>
  <c r="AH194" i="11" l="1"/>
  <c r="AI194" i="11"/>
  <c r="AE194" i="11"/>
  <c r="AF194" i="11"/>
  <c r="AC195" i="11"/>
  <c r="AB195" i="11"/>
  <c r="B194" i="11"/>
  <c r="A194" i="11"/>
  <c r="Z194" i="11"/>
  <c r="Y194" i="11"/>
  <c r="V195" i="11"/>
  <c r="W195" i="11"/>
  <c r="T194" i="11"/>
  <c r="S194" i="11"/>
  <c r="P195" i="11"/>
  <c r="Q195" i="11"/>
  <c r="M195" i="11"/>
  <c r="N195" i="11"/>
  <c r="J195" i="11"/>
  <c r="K195" i="11"/>
  <c r="G195" i="11"/>
  <c r="H195" i="11"/>
  <c r="D195" i="11"/>
  <c r="E195" i="11"/>
  <c r="AI195" i="11" l="1"/>
  <c r="AH195" i="11"/>
  <c r="AF195" i="11"/>
  <c r="AE195" i="11"/>
  <c r="AC196" i="11"/>
  <c r="AB196" i="11"/>
  <c r="B195" i="11"/>
  <c r="A195" i="11"/>
  <c r="Y195" i="11"/>
  <c r="Z195" i="11"/>
  <c r="W196" i="11"/>
  <c r="V196" i="11"/>
  <c r="S195" i="11"/>
  <c r="T195" i="11"/>
  <c r="Q196" i="11"/>
  <c r="P196" i="11"/>
  <c r="N196" i="11"/>
  <c r="M196" i="11"/>
  <c r="K196" i="11"/>
  <c r="J196" i="11"/>
  <c r="H196" i="11"/>
  <c r="G196" i="11"/>
  <c r="E196" i="11"/>
  <c r="D196" i="11"/>
  <c r="AI196" i="11" l="1"/>
  <c r="AH196" i="11"/>
  <c r="AF196" i="11"/>
  <c r="AE196" i="11"/>
  <c r="AB197" i="11"/>
  <c r="AC197" i="11"/>
  <c r="B196" i="11"/>
  <c r="A196" i="11"/>
  <c r="Z196" i="11"/>
  <c r="Y196" i="11"/>
  <c r="W197" i="11"/>
  <c r="V197" i="11"/>
  <c r="T196" i="11"/>
  <c r="S196" i="11"/>
  <c r="Q197" i="11"/>
  <c r="P197" i="11"/>
  <c r="N197" i="11"/>
  <c r="M197" i="11"/>
  <c r="K197" i="11"/>
  <c r="J197" i="11"/>
  <c r="H197" i="11"/>
  <c r="G197" i="11"/>
  <c r="E197" i="11"/>
  <c r="D197" i="11"/>
  <c r="AH197" i="11" l="1"/>
  <c r="AI197" i="11"/>
  <c r="AE197" i="11"/>
  <c r="AF197" i="11"/>
  <c r="AC198" i="11"/>
  <c r="AB198" i="11"/>
  <c r="B197" i="11"/>
  <c r="A197" i="11"/>
  <c r="Z197" i="11"/>
  <c r="Y197" i="11"/>
  <c r="V198" i="11"/>
  <c r="W198" i="11"/>
  <c r="T197" i="11"/>
  <c r="S197" i="11"/>
  <c r="P198" i="11"/>
  <c r="Q198" i="11"/>
  <c r="M198" i="11"/>
  <c r="N198" i="11"/>
  <c r="J198" i="11"/>
  <c r="K198" i="11"/>
  <c r="G198" i="11"/>
  <c r="H198" i="11"/>
  <c r="D198" i="11"/>
  <c r="E198" i="11"/>
  <c r="AH198" i="11" l="1"/>
  <c r="AI198" i="11"/>
  <c r="AE198" i="11"/>
  <c r="AF198" i="11"/>
  <c r="AC199" i="11"/>
  <c r="AB199" i="11"/>
  <c r="B198" i="11"/>
  <c r="A198" i="11"/>
  <c r="Y198" i="11"/>
  <c r="Z198" i="11"/>
  <c r="W199" i="11"/>
  <c r="V199" i="11"/>
  <c r="S198" i="11"/>
  <c r="T198" i="11"/>
  <c r="Q199" i="11"/>
  <c r="P199" i="11"/>
  <c r="N199" i="11"/>
  <c r="M199" i="11"/>
  <c r="K199" i="11"/>
  <c r="J199" i="11"/>
  <c r="H199" i="11"/>
  <c r="G199" i="11"/>
  <c r="E199" i="11"/>
  <c r="D199" i="11"/>
  <c r="AI199" i="11" l="1"/>
  <c r="AH199" i="11"/>
  <c r="AF199" i="11"/>
  <c r="AE199" i="11"/>
  <c r="AB200" i="11"/>
  <c r="AC200" i="11"/>
  <c r="B199" i="11"/>
  <c r="A199" i="11"/>
  <c r="Z199" i="11"/>
  <c r="Y199" i="11"/>
  <c r="V200" i="11"/>
  <c r="W200" i="11"/>
  <c r="T199" i="11"/>
  <c r="S199" i="11"/>
  <c r="P200" i="11"/>
  <c r="Q200" i="11"/>
  <c r="M200" i="11"/>
  <c r="N200" i="11"/>
  <c r="J200" i="11"/>
  <c r="K200" i="11"/>
  <c r="G200" i="11"/>
  <c r="H200" i="11"/>
  <c r="D200" i="11"/>
  <c r="E200" i="11"/>
  <c r="AH200" i="11" l="1"/>
  <c r="AI200" i="11"/>
  <c r="AE200" i="11"/>
  <c r="AF200" i="11"/>
  <c r="AC201" i="11"/>
  <c r="AB201" i="11"/>
  <c r="B200" i="11"/>
  <c r="A200" i="11"/>
  <c r="Z200" i="11"/>
  <c r="Y200" i="11"/>
  <c r="V201" i="11"/>
  <c r="W201" i="11"/>
  <c r="T200" i="11"/>
  <c r="S200" i="11"/>
  <c r="P201" i="11"/>
  <c r="Q201" i="11"/>
  <c r="M201" i="11"/>
  <c r="N201" i="11"/>
  <c r="J201" i="11"/>
  <c r="K201" i="11"/>
  <c r="G201" i="11"/>
  <c r="H201" i="11"/>
  <c r="D201" i="11"/>
  <c r="E201" i="11"/>
  <c r="AI201" i="11" l="1"/>
  <c r="AH201" i="11"/>
  <c r="AF201" i="11"/>
  <c r="AE201" i="11"/>
  <c r="AC202" i="11"/>
  <c r="AB202" i="11"/>
  <c r="B201" i="11"/>
  <c r="A201" i="11"/>
  <c r="Y201" i="11"/>
  <c r="Z201" i="11"/>
  <c r="W202" i="11"/>
  <c r="V202" i="11"/>
  <c r="S201" i="11"/>
  <c r="T201" i="11"/>
  <c r="Q202" i="11"/>
  <c r="P202" i="11"/>
  <c r="N202" i="11"/>
  <c r="M202" i="11"/>
  <c r="K202" i="11"/>
  <c r="J202" i="11"/>
  <c r="H202" i="11"/>
  <c r="G202" i="11"/>
  <c r="E202" i="11"/>
  <c r="D202" i="11"/>
  <c r="AI202" i="11" l="1"/>
  <c r="AH202" i="11"/>
  <c r="AF202" i="11"/>
  <c r="AE202" i="11"/>
  <c r="AB203" i="11"/>
  <c r="AC203" i="11"/>
  <c r="B202" i="11"/>
  <c r="A202" i="11"/>
  <c r="Z202" i="11"/>
  <c r="Y202" i="11"/>
  <c r="W203" i="11"/>
  <c r="V203" i="11"/>
  <c r="T202" i="11"/>
  <c r="S202" i="11"/>
  <c r="Q203" i="11"/>
  <c r="P203" i="11"/>
  <c r="N203" i="11"/>
  <c r="M203" i="11"/>
  <c r="K203" i="11"/>
  <c r="J203" i="11"/>
  <c r="H203" i="11"/>
  <c r="G203" i="11"/>
  <c r="E203" i="11"/>
  <c r="D203" i="11"/>
  <c r="AH203" i="11" l="1"/>
  <c r="AI203" i="11"/>
  <c r="AE203" i="11"/>
  <c r="AF203" i="11"/>
  <c r="AB204" i="11"/>
  <c r="AC204" i="11"/>
  <c r="B203" i="11"/>
  <c r="A203" i="11"/>
  <c r="Z203" i="11"/>
  <c r="Y203" i="11"/>
  <c r="V204" i="11"/>
  <c r="W204" i="11"/>
  <c r="T203" i="11"/>
  <c r="S203" i="11"/>
  <c r="P204" i="11"/>
  <c r="Q204" i="11"/>
  <c r="M204" i="11"/>
  <c r="N204" i="11"/>
  <c r="J204" i="11"/>
  <c r="K204" i="11"/>
  <c r="G204" i="11"/>
  <c r="H204" i="11"/>
  <c r="D204" i="11"/>
  <c r="E204" i="11"/>
  <c r="AI204" i="11" l="1"/>
  <c r="AH204" i="11"/>
  <c r="AF204" i="11"/>
  <c r="AE204" i="11"/>
  <c r="AC205" i="11"/>
  <c r="AB205" i="11"/>
  <c r="B204" i="11"/>
  <c r="A204" i="11"/>
  <c r="Y204" i="11"/>
  <c r="Z204" i="11"/>
  <c r="W205" i="11"/>
  <c r="V205" i="11"/>
  <c r="S204" i="11"/>
  <c r="T204" i="11"/>
  <c r="Q205" i="11"/>
  <c r="P205" i="11"/>
  <c r="N205" i="11"/>
  <c r="M205" i="11"/>
  <c r="K205" i="11"/>
  <c r="J205" i="11"/>
  <c r="H205" i="11"/>
  <c r="G205" i="11"/>
  <c r="E205" i="11"/>
  <c r="D205" i="11"/>
  <c r="AH205" i="11" l="1"/>
  <c r="AI205" i="11"/>
  <c r="AE205" i="11"/>
  <c r="AF205" i="11"/>
  <c r="AB206" i="11"/>
  <c r="AC206" i="11"/>
  <c r="B205" i="11"/>
  <c r="A205" i="11"/>
  <c r="Z205" i="11"/>
  <c r="Y205" i="11"/>
  <c r="W206" i="11"/>
  <c r="V206" i="11"/>
  <c r="T205" i="11"/>
  <c r="S205" i="11"/>
  <c r="Q206" i="11"/>
  <c r="P206" i="11"/>
  <c r="N206" i="11"/>
  <c r="M206" i="11"/>
  <c r="K206" i="11"/>
  <c r="J206" i="11"/>
  <c r="H206" i="11"/>
  <c r="G206" i="11"/>
  <c r="E206" i="11"/>
  <c r="D206" i="11"/>
  <c r="AH206" i="11" l="1"/>
  <c r="AI206" i="11"/>
  <c r="AE206" i="11"/>
  <c r="AF206" i="11"/>
  <c r="AC207" i="11"/>
  <c r="AB207" i="11"/>
  <c r="B206" i="11"/>
  <c r="A206" i="11"/>
  <c r="Z206" i="11"/>
  <c r="Y206" i="11"/>
  <c r="V207" i="11"/>
  <c r="W207" i="11"/>
  <c r="T206" i="11"/>
  <c r="S206" i="11"/>
  <c r="P207" i="11"/>
  <c r="Q207" i="11"/>
  <c r="M207" i="11"/>
  <c r="N207" i="11"/>
  <c r="J207" i="11"/>
  <c r="K207" i="11"/>
  <c r="G207" i="11"/>
  <c r="H207" i="11"/>
  <c r="D207" i="11"/>
  <c r="E207" i="11"/>
  <c r="AI207" i="11" l="1"/>
  <c r="AH207" i="11"/>
  <c r="AF207" i="11"/>
  <c r="AE207" i="11"/>
  <c r="AC208" i="11"/>
  <c r="AB208" i="11"/>
  <c r="B207" i="11"/>
  <c r="A207" i="11"/>
  <c r="Y207" i="11"/>
  <c r="Z207" i="11"/>
  <c r="V208" i="11"/>
  <c r="W208" i="11"/>
  <c r="S207" i="11"/>
  <c r="T207" i="11"/>
  <c r="P208" i="11"/>
  <c r="Q208" i="11"/>
  <c r="M208" i="11"/>
  <c r="N208" i="11"/>
  <c r="J208" i="11"/>
  <c r="K208" i="11"/>
  <c r="G208" i="11"/>
  <c r="H208" i="11"/>
  <c r="D208" i="11"/>
  <c r="E208" i="11"/>
  <c r="AI208" i="11" l="1"/>
  <c r="AH208" i="11"/>
  <c r="AF208" i="11"/>
  <c r="AE208" i="11"/>
  <c r="AB209" i="11"/>
  <c r="AC209" i="11"/>
  <c r="B208" i="11"/>
  <c r="A208" i="11"/>
  <c r="Z208" i="11"/>
  <c r="Y208" i="11"/>
  <c r="W209" i="11"/>
  <c r="V209" i="11"/>
  <c r="T208" i="11"/>
  <c r="S208" i="11"/>
  <c r="Q209" i="11"/>
  <c r="P209" i="11"/>
  <c r="N209" i="11"/>
  <c r="M209" i="11"/>
  <c r="K209" i="11"/>
  <c r="J209" i="11"/>
  <c r="H209" i="11"/>
  <c r="G209" i="11"/>
  <c r="E209" i="11"/>
  <c r="D209" i="11"/>
  <c r="AH209" i="11" l="1"/>
  <c r="AI209" i="11"/>
  <c r="AE209" i="11"/>
  <c r="AF209" i="11"/>
  <c r="AB210" i="11"/>
  <c r="AC210" i="11"/>
  <c r="B209" i="11"/>
  <c r="A209" i="11"/>
  <c r="Z209" i="11"/>
  <c r="Y209" i="11"/>
  <c r="V210" i="11"/>
  <c r="W210" i="11"/>
  <c r="T209" i="11"/>
  <c r="S209" i="11"/>
  <c r="P210" i="11"/>
  <c r="Q210" i="11"/>
  <c r="M210" i="11"/>
  <c r="N210" i="11"/>
  <c r="J210" i="11"/>
  <c r="K210" i="11"/>
  <c r="G210" i="11"/>
  <c r="H210" i="11"/>
  <c r="D210" i="11"/>
  <c r="E210" i="11"/>
  <c r="AI210" i="11" l="1"/>
  <c r="AH210" i="11"/>
  <c r="AF210" i="11"/>
  <c r="AE210" i="11"/>
  <c r="AC211" i="11"/>
  <c r="AB211" i="11"/>
  <c r="B210" i="11"/>
  <c r="A210" i="11"/>
  <c r="Y210" i="11"/>
  <c r="Z210" i="11"/>
  <c r="W211" i="11"/>
  <c r="V211" i="11"/>
  <c r="S210" i="11"/>
  <c r="T210" i="11"/>
  <c r="Q211" i="11"/>
  <c r="P211" i="11"/>
  <c r="N211" i="11"/>
  <c r="M211" i="11"/>
  <c r="K211" i="11"/>
  <c r="J211" i="11"/>
  <c r="H211" i="11"/>
  <c r="G211" i="11"/>
  <c r="E211" i="11"/>
  <c r="D211" i="11"/>
  <c r="AI211" i="11" l="1"/>
  <c r="AH211" i="11"/>
  <c r="AF211" i="11"/>
  <c r="AE211" i="11"/>
  <c r="AB212" i="11"/>
  <c r="AC212" i="11"/>
  <c r="B211" i="11"/>
  <c r="A211" i="11"/>
  <c r="Z211" i="11"/>
  <c r="Y211" i="11"/>
  <c r="W212" i="11"/>
  <c r="V212" i="11"/>
  <c r="T211" i="11"/>
  <c r="S211" i="11"/>
  <c r="Q212" i="11"/>
  <c r="P212" i="11"/>
  <c r="N212" i="11"/>
  <c r="M212" i="11"/>
  <c r="K212" i="11"/>
  <c r="J212" i="11"/>
  <c r="H212" i="11"/>
  <c r="G212" i="11"/>
  <c r="E212" i="11"/>
  <c r="D212" i="11"/>
  <c r="AH212" i="11" l="1"/>
  <c r="AI212" i="11"/>
  <c r="AE212" i="11"/>
  <c r="AF212" i="11"/>
  <c r="AC213" i="11"/>
  <c r="AB213" i="11"/>
  <c r="B212" i="11"/>
  <c r="A212" i="11"/>
  <c r="Z212" i="11"/>
  <c r="Y212" i="11"/>
  <c r="V213" i="11"/>
  <c r="W213" i="11"/>
  <c r="T212" i="11"/>
  <c r="S212" i="11"/>
  <c r="P213" i="11"/>
  <c r="Q213" i="11"/>
  <c r="M213" i="11"/>
  <c r="N213" i="11"/>
  <c r="J213" i="11"/>
  <c r="K213" i="11"/>
  <c r="G213" i="11"/>
  <c r="H213" i="11"/>
  <c r="D213" i="11"/>
  <c r="E213" i="11"/>
  <c r="AI213" i="11" l="1"/>
  <c r="AH213" i="11"/>
  <c r="AF213" i="11"/>
  <c r="AE213" i="11"/>
  <c r="AC214" i="11"/>
  <c r="AB214" i="11"/>
  <c r="B213" i="11"/>
  <c r="A213" i="11"/>
  <c r="Y213" i="11"/>
  <c r="Z213" i="11"/>
  <c r="W214" i="11"/>
  <c r="V214" i="11"/>
  <c r="S213" i="11"/>
  <c r="T213" i="11"/>
  <c r="Q214" i="11"/>
  <c r="P214" i="11"/>
  <c r="N214" i="11"/>
  <c r="M214" i="11"/>
  <c r="K214" i="11"/>
  <c r="J214" i="11"/>
  <c r="H214" i="11"/>
  <c r="G214" i="11"/>
  <c r="E214" i="11"/>
  <c r="D214" i="11"/>
  <c r="AI214" i="11" l="1"/>
  <c r="AH214" i="11"/>
  <c r="AF214" i="11"/>
  <c r="AE214" i="11"/>
  <c r="AB215" i="11"/>
  <c r="AC215" i="11"/>
  <c r="B214" i="11"/>
  <c r="A214" i="11"/>
  <c r="Z214" i="11"/>
  <c r="Y214" i="11"/>
  <c r="W215" i="11"/>
  <c r="V215" i="11"/>
  <c r="T214" i="11"/>
  <c r="S214" i="11"/>
  <c r="Q215" i="11"/>
  <c r="P215" i="11"/>
  <c r="N215" i="11"/>
  <c r="M215" i="11"/>
  <c r="K215" i="11"/>
  <c r="J215" i="11"/>
  <c r="H215" i="11"/>
  <c r="G215" i="11"/>
  <c r="E215" i="11"/>
  <c r="D215" i="11"/>
  <c r="AH215" i="11" l="1"/>
  <c r="AI215" i="11"/>
  <c r="AE215" i="11"/>
  <c r="AF215" i="11"/>
  <c r="AC216" i="11"/>
  <c r="AB216" i="11"/>
  <c r="B215" i="11"/>
  <c r="A215" i="11"/>
  <c r="Z215" i="11"/>
  <c r="Y215" i="11"/>
  <c r="V216" i="11"/>
  <c r="W216" i="11"/>
  <c r="T215" i="11"/>
  <c r="S215" i="11"/>
  <c r="P216" i="11"/>
  <c r="Q216" i="11"/>
  <c r="M216" i="11"/>
  <c r="N216" i="11"/>
  <c r="J216" i="11"/>
  <c r="K216" i="11"/>
  <c r="G216" i="11"/>
  <c r="H216" i="11"/>
  <c r="D216" i="11"/>
  <c r="E216" i="11"/>
  <c r="AH216" i="11" l="1"/>
  <c r="AI216" i="11"/>
  <c r="AE216" i="11"/>
  <c r="AF216" i="11"/>
  <c r="AC217" i="11"/>
  <c r="AB217" i="11"/>
  <c r="B216" i="11"/>
  <c r="A216" i="11"/>
  <c r="Y216" i="11"/>
  <c r="Z216" i="11"/>
  <c r="V217" i="11"/>
  <c r="W217" i="11"/>
  <c r="S216" i="11"/>
  <c r="T216" i="11"/>
  <c r="Q217" i="11"/>
  <c r="P217" i="11"/>
  <c r="M217" i="11"/>
  <c r="N217" i="11"/>
  <c r="J217" i="11"/>
  <c r="K217" i="11"/>
  <c r="H217" i="11"/>
  <c r="G217" i="11"/>
  <c r="E217" i="11"/>
  <c r="D217" i="11"/>
  <c r="AI217" i="11" l="1"/>
  <c r="AH217" i="11"/>
  <c r="AF217" i="11"/>
  <c r="AE217" i="11"/>
  <c r="AB218" i="11"/>
  <c r="AC218" i="11"/>
  <c r="B217" i="11"/>
  <c r="A217" i="11"/>
  <c r="Z217" i="11"/>
  <c r="Y217" i="11"/>
  <c r="W218" i="11"/>
  <c r="V218" i="11"/>
  <c r="T217" i="11"/>
  <c r="S217" i="11"/>
  <c r="Q218" i="11"/>
  <c r="P218" i="11"/>
  <c r="N218" i="11"/>
  <c r="M218" i="11"/>
  <c r="K218" i="11"/>
  <c r="J218" i="11"/>
  <c r="H218" i="11"/>
  <c r="G218" i="11"/>
  <c r="E218" i="11"/>
  <c r="D218" i="11"/>
  <c r="AH218" i="11" l="1"/>
  <c r="AI218" i="11"/>
  <c r="AE218" i="11"/>
  <c r="AF218" i="11"/>
  <c r="AC219" i="11"/>
  <c r="AB219" i="11"/>
  <c r="B218" i="11"/>
  <c r="A218" i="11"/>
  <c r="Z218" i="11"/>
  <c r="Y218" i="11"/>
  <c r="V219" i="11"/>
  <c r="W219" i="11"/>
  <c r="T218" i="11"/>
  <c r="S218" i="11"/>
  <c r="P219" i="11"/>
  <c r="Q219" i="11"/>
  <c r="M219" i="11"/>
  <c r="N219" i="11"/>
  <c r="J219" i="11"/>
  <c r="K219" i="11"/>
  <c r="G219" i="11"/>
  <c r="H219" i="11"/>
  <c r="D219" i="11"/>
  <c r="E219" i="11"/>
  <c r="AI219" i="11" l="1"/>
  <c r="AH219" i="11"/>
  <c r="AF219" i="11"/>
  <c r="AE219" i="11"/>
  <c r="AC220" i="11"/>
  <c r="AB220" i="11"/>
  <c r="B219" i="11"/>
  <c r="A219" i="11"/>
  <c r="Y219" i="11"/>
  <c r="Z219" i="11"/>
  <c r="W220" i="11"/>
  <c r="V220" i="11"/>
  <c r="S219" i="11"/>
  <c r="T219" i="11"/>
  <c r="Q220" i="11"/>
  <c r="P220" i="11"/>
  <c r="N220" i="11"/>
  <c r="M220" i="11"/>
  <c r="K220" i="11"/>
  <c r="J220" i="11"/>
  <c r="H220" i="11"/>
  <c r="G220" i="11"/>
  <c r="E220" i="11"/>
  <c r="D220" i="11"/>
  <c r="AI220" i="11" l="1"/>
  <c r="AH220" i="11"/>
  <c r="AF220" i="11"/>
  <c r="AE220" i="11"/>
  <c r="AB221" i="11"/>
  <c r="AC221" i="11"/>
  <c r="B220" i="11"/>
  <c r="A220" i="11"/>
  <c r="Z220" i="11"/>
  <c r="Y220" i="11"/>
  <c r="W221" i="11"/>
  <c r="V221" i="11"/>
  <c r="T220" i="11"/>
  <c r="S220" i="11"/>
  <c r="Q221" i="11"/>
  <c r="P221" i="11"/>
  <c r="N221" i="11"/>
  <c r="M221" i="11"/>
  <c r="K221" i="11"/>
  <c r="J221" i="11"/>
  <c r="H221" i="11"/>
  <c r="G221" i="11"/>
  <c r="E221" i="11"/>
  <c r="D221" i="11"/>
  <c r="AH221" i="11" l="1"/>
  <c r="AI221" i="11"/>
  <c r="AE221" i="11"/>
  <c r="AF221" i="11"/>
  <c r="AC222" i="11"/>
  <c r="AB222" i="11"/>
  <c r="B221" i="11"/>
  <c r="A221" i="11"/>
  <c r="Z221" i="11"/>
  <c r="Y221" i="11"/>
  <c r="V222" i="11"/>
  <c r="W222" i="11"/>
  <c r="T221" i="11"/>
  <c r="S221" i="11"/>
  <c r="P222" i="11"/>
  <c r="Q222" i="11"/>
  <c r="M222" i="11"/>
  <c r="N222" i="11"/>
  <c r="J222" i="11"/>
  <c r="K222" i="11"/>
  <c r="G222" i="11"/>
  <c r="H222" i="11"/>
  <c r="D222" i="11"/>
  <c r="E222" i="11"/>
  <c r="I173" i="10" l="1"/>
  <c r="I176" i="10" s="1"/>
  <c r="J173" i="10"/>
  <c r="H176" i="10"/>
  <c r="AI222" i="11"/>
  <c r="AH222" i="11"/>
  <c r="AF222" i="11"/>
  <c r="AE222" i="11"/>
  <c r="AC223" i="11"/>
  <c r="AB223" i="11"/>
  <c r="B222" i="11"/>
  <c r="A222" i="11"/>
  <c r="Y222" i="11"/>
  <c r="Z222" i="11"/>
  <c r="W223" i="11"/>
  <c r="V223" i="11"/>
  <c r="S222" i="11"/>
  <c r="T222" i="11"/>
  <c r="Q223" i="11"/>
  <c r="P223" i="11"/>
  <c r="N223" i="11"/>
  <c r="M223" i="11"/>
  <c r="K223" i="11"/>
  <c r="J223" i="11"/>
  <c r="H223" i="11"/>
  <c r="G223" i="11"/>
  <c r="E223" i="11"/>
  <c r="D223" i="11"/>
  <c r="H179" i="10" l="1"/>
  <c r="H178" i="10"/>
  <c r="I178" i="10"/>
  <c r="I179" i="10"/>
  <c r="AH223" i="11"/>
  <c r="AI223" i="11"/>
  <c r="AE223" i="11"/>
  <c r="AF223" i="11"/>
  <c r="AB224" i="11"/>
  <c r="AC224" i="11"/>
  <c r="B223" i="11"/>
  <c r="A223" i="11"/>
  <c r="Z223" i="11"/>
  <c r="Y223" i="11"/>
  <c r="W224" i="11"/>
  <c r="V224" i="11"/>
  <c r="T223" i="11"/>
  <c r="S223" i="11"/>
  <c r="Q224" i="11"/>
  <c r="P224" i="11"/>
  <c r="N224" i="11"/>
  <c r="M224" i="11"/>
  <c r="K224" i="11"/>
  <c r="J224" i="11"/>
  <c r="H224" i="11"/>
  <c r="G224" i="11"/>
  <c r="E224" i="11"/>
  <c r="D224" i="11"/>
  <c r="H180" i="10"/>
  <c r="H182" i="10"/>
  <c r="I180" i="10"/>
  <c r="I183" i="10" l="1"/>
  <c r="H183" i="10"/>
  <c r="AH224" i="11"/>
  <c r="AI224" i="11"/>
  <c r="AE224" i="11"/>
  <c r="AF224" i="11"/>
  <c r="AC225" i="11"/>
  <c r="AB225" i="11"/>
  <c r="B224" i="11"/>
  <c r="A224" i="11"/>
  <c r="Z224" i="11"/>
  <c r="Y224" i="11"/>
  <c r="V225" i="11"/>
  <c r="W225" i="11"/>
  <c r="T224" i="11"/>
  <c r="S224" i="11"/>
  <c r="P225" i="11"/>
  <c r="Q225" i="11"/>
  <c r="M225" i="11"/>
  <c r="N225" i="11"/>
  <c r="J225" i="11"/>
  <c r="K225" i="11"/>
  <c r="G225" i="11"/>
  <c r="H225" i="11"/>
  <c r="D225" i="11"/>
  <c r="E225" i="11"/>
  <c r="I182" i="10"/>
  <c r="H184" i="10" l="1"/>
  <c r="H189" i="10" s="1"/>
  <c r="H193" i="10" s="1"/>
  <c r="H194" i="10" s="1"/>
  <c r="I184" i="10"/>
  <c r="I189" i="10" s="1"/>
  <c r="I193" i="10" s="1"/>
  <c r="I194" i="10" s="1"/>
  <c r="AI225" i="11"/>
  <c r="AH225" i="11"/>
  <c r="AF225" i="11"/>
  <c r="AE225" i="11"/>
  <c r="AC226" i="11"/>
  <c r="AB226" i="11"/>
  <c r="B225" i="11"/>
  <c r="A225" i="11"/>
  <c r="Y225" i="11"/>
  <c r="Z225" i="11"/>
  <c r="V226" i="11"/>
  <c r="W226" i="11"/>
  <c r="S225" i="11"/>
  <c r="T225" i="11"/>
  <c r="P226" i="11"/>
  <c r="Q226" i="11"/>
  <c r="M226" i="11"/>
  <c r="N226" i="11"/>
  <c r="J226" i="11"/>
  <c r="K226" i="11"/>
  <c r="H226" i="11"/>
  <c r="G226" i="11"/>
  <c r="D226" i="11"/>
  <c r="E226" i="11"/>
  <c r="AI226" i="11" l="1"/>
  <c r="AH226" i="11"/>
  <c r="AF226" i="11"/>
  <c r="AE226" i="11"/>
  <c r="AB227" i="11"/>
  <c r="AC227" i="11"/>
  <c r="B226" i="11"/>
  <c r="A226" i="11"/>
  <c r="Z226" i="11"/>
  <c r="Y226" i="11"/>
  <c r="W227" i="11"/>
  <c r="V227" i="11"/>
  <c r="T226" i="11"/>
  <c r="S226" i="11"/>
  <c r="Q227" i="11"/>
  <c r="P227" i="11"/>
  <c r="N227" i="11"/>
  <c r="M227" i="11"/>
  <c r="K227" i="11"/>
  <c r="J227" i="11"/>
  <c r="H227" i="11"/>
  <c r="G227" i="11"/>
  <c r="E227" i="11"/>
  <c r="D227" i="11"/>
  <c r="AH227" i="11" l="1"/>
  <c r="AI227" i="11"/>
  <c r="AE227" i="11"/>
  <c r="AF227" i="11"/>
  <c r="AC228" i="11"/>
  <c r="AB228" i="11"/>
  <c r="B227" i="11"/>
  <c r="A227" i="11"/>
  <c r="Z227" i="11"/>
  <c r="Y227" i="11"/>
  <c r="V228" i="11"/>
  <c r="W228" i="11"/>
  <c r="T227" i="11"/>
  <c r="S227" i="11"/>
  <c r="P228" i="11"/>
  <c r="Q228" i="11"/>
  <c r="M228" i="11"/>
  <c r="N228" i="11"/>
  <c r="J228" i="11"/>
  <c r="K228" i="11"/>
  <c r="G228" i="11"/>
  <c r="H228" i="11"/>
  <c r="D228" i="11"/>
  <c r="E228" i="11"/>
  <c r="AI228" i="11" l="1"/>
  <c r="AH228" i="11"/>
  <c r="AF228" i="11"/>
  <c r="AE228" i="11"/>
  <c r="AC229" i="11"/>
  <c r="AB229" i="11"/>
  <c r="B228" i="11"/>
  <c r="A228" i="11"/>
  <c r="Y228" i="11"/>
  <c r="Z228" i="11"/>
  <c r="W229" i="11"/>
  <c r="V229" i="11"/>
  <c r="S228" i="11"/>
  <c r="T228" i="11"/>
  <c r="Q229" i="11"/>
  <c r="P229" i="11"/>
  <c r="N229" i="11"/>
  <c r="M229" i="11"/>
  <c r="K229" i="11"/>
  <c r="J229" i="11"/>
  <c r="H229" i="11"/>
  <c r="G229" i="11"/>
  <c r="E229" i="11"/>
  <c r="D229" i="11"/>
  <c r="AI229" i="11" l="1"/>
  <c r="AH229" i="11"/>
  <c r="AF229" i="11"/>
  <c r="AE229" i="11"/>
  <c r="AB230" i="11"/>
  <c r="AC230" i="11"/>
  <c r="B229" i="11"/>
  <c r="A229" i="11"/>
  <c r="Z229" i="11"/>
  <c r="Y229" i="11"/>
  <c r="W230" i="11"/>
  <c r="V230" i="11"/>
  <c r="T229" i="11"/>
  <c r="S229" i="11"/>
  <c r="Q230" i="11"/>
  <c r="P230" i="11"/>
  <c r="N230" i="11"/>
  <c r="M230" i="11"/>
  <c r="K230" i="11"/>
  <c r="J230" i="11"/>
  <c r="H230" i="11"/>
  <c r="G230" i="11"/>
  <c r="E230" i="11"/>
  <c r="D230" i="11"/>
  <c r="AH230" i="11" l="1"/>
  <c r="AI230" i="11"/>
  <c r="AE230" i="11"/>
  <c r="AF230" i="11"/>
  <c r="AB231" i="11"/>
  <c r="AC231" i="11"/>
  <c r="B230" i="11"/>
  <c r="A230" i="11"/>
  <c r="Z230" i="11"/>
  <c r="Y230" i="11"/>
  <c r="V231" i="11"/>
  <c r="W231" i="11"/>
  <c r="T230" i="11"/>
  <c r="S230" i="11"/>
  <c r="P231" i="11"/>
  <c r="Q231" i="11"/>
  <c r="M231" i="11"/>
  <c r="N231" i="11"/>
  <c r="J231" i="11"/>
  <c r="K231" i="11"/>
  <c r="G231" i="11"/>
  <c r="H231" i="11"/>
  <c r="D231" i="11"/>
  <c r="E231" i="11"/>
  <c r="AI231" i="11" l="1"/>
  <c r="AH231" i="11"/>
  <c r="AF231" i="11"/>
  <c r="AE231" i="11"/>
  <c r="AC232" i="11"/>
  <c r="AB232" i="11"/>
  <c r="B231" i="11"/>
  <c r="A231" i="11"/>
  <c r="Y231" i="11"/>
  <c r="Z231" i="11"/>
  <c r="W232" i="11"/>
  <c r="V232" i="11"/>
  <c r="S231" i="11"/>
  <c r="T231" i="11"/>
  <c r="Q232" i="11"/>
  <c r="P232" i="11"/>
  <c r="N232" i="11"/>
  <c r="M232" i="11"/>
  <c r="K232" i="11"/>
  <c r="J232" i="11"/>
  <c r="H232" i="11"/>
  <c r="G232" i="11"/>
  <c r="E232" i="11"/>
  <c r="D232" i="11"/>
  <c r="AI232" i="11" l="1"/>
  <c r="AH232" i="11"/>
  <c r="AF232" i="11"/>
  <c r="AE232" i="11"/>
  <c r="AB233" i="11"/>
  <c r="AC233" i="11"/>
  <c r="B232" i="11"/>
  <c r="A232" i="11"/>
  <c r="Z232" i="11"/>
  <c r="Y232" i="11"/>
  <c r="W233" i="11"/>
  <c r="V233" i="11"/>
  <c r="T232" i="11"/>
  <c r="S232" i="11"/>
  <c r="Q233" i="11"/>
  <c r="P233" i="11"/>
  <c r="N233" i="11"/>
  <c r="M233" i="11"/>
  <c r="K233" i="11"/>
  <c r="J233" i="11"/>
  <c r="H233" i="11"/>
  <c r="G233" i="11"/>
  <c r="E233" i="11"/>
  <c r="D233" i="11"/>
  <c r="AH233" i="11" l="1"/>
  <c r="AI233" i="11"/>
  <c r="AE233" i="11"/>
  <c r="AF233" i="11"/>
  <c r="AC234" i="11"/>
  <c r="AB234" i="11"/>
  <c r="B233" i="11"/>
  <c r="A233" i="11"/>
  <c r="Z233" i="11"/>
  <c r="Y233" i="11"/>
  <c r="T233" i="11"/>
  <c r="S233" i="11"/>
  <c r="AH234" i="11" l="1"/>
  <c r="AI234" i="11"/>
  <c r="AE234" i="11"/>
  <c r="AF234" i="11"/>
  <c r="AC235" i="11"/>
  <c r="AB235" i="11"/>
  <c r="Z234" i="11"/>
  <c r="Y234" i="11"/>
  <c r="AH235" i="11" l="1"/>
  <c r="AI235" i="11"/>
  <c r="AE235" i="11"/>
  <c r="AF235" i="11"/>
  <c r="AB236" i="11"/>
  <c r="AC236" i="11"/>
  <c r="Z235" i="11"/>
  <c r="Y235" i="11"/>
  <c r="AH236" i="11" l="1"/>
  <c r="AI236" i="11"/>
  <c r="AE236" i="11"/>
  <c r="AF236" i="11"/>
  <c r="AB237" i="11"/>
  <c r="AC237" i="11"/>
  <c r="Z236" i="11"/>
  <c r="Y236" i="11"/>
  <c r="AI237" i="11" l="1"/>
  <c r="AH237" i="11"/>
  <c r="AF237" i="11"/>
  <c r="AE237" i="11"/>
  <c r="AC238" i="11"/>
  <c r="AB238" i="11"/>
  <c r="Z237" i="11"/>
  <c r="Y237" i="11"/>
  <c r="AI238" i="11" l="1"/>
  <c r="AH238" i="11"/>
  <c r="AF238" i="11"/>
  <c r="AE238" i="11"/>
  <c r="AB239" i="11"/>
  <c r="AC239" i="11"/>
  <c r="Y238" i="11"/>
  <c r="Z238" i="11"/>
  <c r="AH239" i="11" l="1"/>
  <c r="AI239" i="11"/>
  <c r="AE239" i="11"/>
  <c r="AF239" i="11"/>
  <c r="AC240" i="11"/>
  <c r="AB240" i="11"/>
  <c r="Y239" i="11"/>
  <c r="Z239" i="11"/>
  <c r="AI240" i="11" l="1"/>
  <c r="AH240" i="11"/>
  <c r="AF240" i="11"/>
  <c r="AE240" i="11"/>
  <c r="AC241" i="11"/>
  <c r="AB241" i="11"/>
  <c r="Z240" i="11"/>
  <c r="Y240" i="11"/>
  <c r="L173" i="10"/>
  <c r="K173" i="10"/>
  <c r="M173" i="10"/>
  <c r="P173" i="10"/>
  <c r="N173" i="10"/>
  <c r="O173" i="10"/>
  <c r="Q173" i="10"/>
  <c r="J176" i="10"/>
  <c r="AH241" i="11" l="1"/>
  <c r="AI241" i="11"/>
  <c r="AE241" i="11"/>
  <c r="AF241" i="11"/>
  <c r="AB242" i="11"/>
  <c r="AC242" i="11"/>
  <c r="Z241" i="11"/>
  <c r="Y241" i="11"/>
  <c r="K176" i="10"/>
  <c r="J179" i="10"/>
  <c r="J178" i="10"/>
  <c r="J182" i="10"/>
  <c r="J180" i="10"/>
  <c r="AH242" i="11" l="1"/>
  <c r="AI242" i="11"/>
  <c r="AE242" i="11"/>
  <c r="AF242" i="11"/>
  <c r="AC243" i="11"/>
  <c r="AB243" i="11"/>
  <c r="Z242" i="11"/>
  <c r="Y242" i="11"/>
  <c r="L176" i="10"/>
  <c r="J183" i="10"/>
  <c r="K178" i="10"/>
  <c r="K179" i="10"/>
  <c r="K182" i="10"/>
  <c r="AI243" i="11" l="1"/>
  <c r="AH243" i="11"/>
  <c r="AF243" i="11"/>
  <c r="AE243" i="11"/>
  <c r="AC244" i="11"/>
  <c r="AB244" i="11"/>
  <c r="Y243" i="11"/>
  <c r="Z243" i="11"/>
  <c r="M176" i="10"/>
  <c r="L178" i="10"/>
  <c r="L179" i="10"/>
  <c r="J184" i="10"/>
  <c r="J189" i="10" s="1"/>
  <c r="J193" i="10" s="1"/>
  <c r="J194" i="10" s="1"/>
  <c r="K180" i="10"/>
  <c r="L180" i="10"/>
  <c r="K183" i="10" l="1"/>
  <c r="K184" i="10" s="1"/>
  <c r="K189" i="10" s="1"/>
  <c r="K193" i="10" s="1"/>
  <c r="K194" i="10" s="1"/>
  <c r="AI244" i="11"/>
  <c r="AH244" i="11"/>
  <c r="AF244" i="11"/>
  <c r="AE244" i="11"/>
  <c r="AB245" i="11"/>
  <c r="AC245" i="11"/>
  <c r="Z244" i="11"/>
  <c r="Y244" i="11"/>
  <c r="N176" i="10"/>
  <c r="L183" i="10"/>
  <c r="M179" i="10"/>
  <c r="M178" i="10"/>
  <c r="L182" i="10"/>
  <c r="M182" i="10"/>
  <c r="AH245" i="11" l="1"/>
  <c r="AI245" i="11"/>
  <c r="AE245" i="11"/>
  <c r="AF245" i="11"/>
  <c r="AC246" i="11"/>
  <c r="AB246" i="11"/>
  <c r="Z245" i="11"/>
  <c r="Y245" i="11"/>
  <c r="L184" i="10"/>
  <c r="L189" i="10" s="1"/>
  <c r="L193" i="10" s="1"/>
  <c r="L194" i="10" s="1"/>
  <c r="O176" i="10"/>
  <c r="N179" i="10"/>
  <c r="N178" i="10"/>
  <c r="M180" i="10"/>
  <c r="N182" i="10"/>
  <c r="M183" i="10" l="1"/>
  <c r="M184" i="10" s="1"/>
  <c r="M189" i="10" s="1"/>
  <c r="M193" i="10" s="1"/>
  <c r="M194" i="10" s="1"/>
  <c r="AI246" i="11"/>
  <c r="AH246" i="11"/>
  <c r="AF246" i="11"/>
  <c r="AE246" i="11"/>
  <c r="AC247" i="11"/>
  <c r="AB247" i="11"/>
  <c r="Y246" i="11"/>
  <c r="Z246" i="11"/>
  <c r="P176" i="10"/>
  <c r="O178" i="10"/>
  <c r="O179" i="10"/>
  <c r="N180" i="10"/>
  <c r="O180" i="10"/>
  <c r="N183" i="10" l="1"/>
  <c r="N184" i="10" s="1"/>
  <c r="N189" i="10" s="1"/>
  <c r="N193" i="10" s="1"/>
  <c r="N194" i="10" s="1"/>
  <c r="AI247" i="11"/>
  <c r="AH247" i="11"/>
  <c r="AF247" i="11"/>
  <c r="AE247" i="11"/>
  <c r="AB248" i="11"/>
  <c r="AC248" i="11"/>
  <c r="Y247" i="11"/>
  <c r="Z247" i="11"/>
  <c r="O183" i="10"/>
  <c r="P179" i="10"/>
  <c r="P178" i="10"/>
  <c r="O182" i="10"/>
  <c r="P182" i="10"/>
  <c r="AH248" i="11" l="1"/>
  <c r="AI248" i="11"/>
  <c r="AE248" i="11"/>
  <c r="AF248" i="11"/>
  <c r="AC249" i="11"/>
  <c r="AB249" i="11"/>
  <c r="Z248" i="11"/>
  <c r="Y248" i="11"/>
  <c r="O184" i="10"/>
  <c r="O189" i="10" s="1"/>
  <c r="O193" i="10" s="1"/>
  <c r="O194" i="10" s="1"/>
  <c r="P180" i="10"/>
  <c r="P183" i="10" l="1"/>
  <c r="P184" i="10" s="1"/>
  <c r="P189" i="10" s="1"/>
  <c r="P193" i="10" s="1"/>
  <c r="P194" i="10" s="1"/>
  <c r="AH249" i="11"/>
  <c r="AI249" i="11"/>
  <c r="AE249" i="11"/>
  <c r="AF249" i="11"/>
  <c r="AC250" i="11"/>
  <c r="AB250" i="11"/>
  <c r="Z249" i="11"/>
  <c r="Y249" i="11"/>
  <c r="AI250" i="11" l="1"/>
  <c r="AH250" i="11"/>
  <c r="AF250" i="11"/>
  <c r="AE250" i="11"/>
  <c r="AB251" i="11"/>
  <c r="AC251" i="11"/>
  <c r="Z250" i="11"/>
  <c r="Y250" i="11"/>
  <c r="AH251" i="11" l="1"/>
  <c r="AI251" i="11"/>
  <c r="AE251" i="11"/>
  <c r="AF251" i="11"/>
  <c r="AC252" i="11"/>
  <c r="AB252" i="11"/>
  <c r="Y251" i="11"/>
  <c r="Z251" i="11"/>
  <c r="AH252" i="11" l="1"/>
  <c r="AI252" i="11"/>
  <c r="AE252" i="11"/>
  <c r="AF252" i="11"/>
  <c r="AC253" i="11"/>
  <c r="AB253" i="11"/>
  <c r="Z252" i="11"/>
  <c r="Y252" i="11"/>
  <c r="AI253" i="11" l="1"/>
  <c r="AH253" i="11"/>
  <c r="AF253" i="11"/>
  <c r="AE253" i="11"/>
  <c r="AB254" i="11"/>
  <c r="AC254" i="11"/>
  <c r="Z253" i="11"/>
  <c r="Y253" i="11"/>
  <c r="V173" i="10" l="1"/>
  <c r="V176" i="10" s="1"/>
  <c r="R173" i="10"/>
  <c r="R176" i="10" s="1"/>
  <c r="S173" i="10"/>
  <c r="S176" i="10" s="1"/>
  <c r="U173" i="10"/>
  <c r="U176" i="10" s="1"/>
  <c r="T173" i="10"/>
  <c r="T176" i="10" s="1"/>
  <c r="Q176" i="10"/>
  <c r="AH254" i="11"/>
  <c r="AI254" i="11"/>
  <c r="AE254" i="11"/>
  <c r="AF254" i="11"/>
  <c r="AC255" i="11"/>
  <c r="AB255" i="11"/>
  <c r="Z254" i="11"/>
  <c r="Y254" i="11"/>
  <c r="U179" i="10" l="1"/>
  <c r="U178" i="10"/>
  <c r="T178" i="10"/>
  <c r="T179" i="10"/>
  <c r="R179" i="10"/>
  <c r="R178" i="10"/>
  <c r="Q178" i="10"/>
  <c r="Q179" i="10"/>
  <c r="S178" i="10"/>
  <c r="S179" i="10"/>
  <c r="AI255" i="11"/>
  <c r="AH255" i="11"/>
  <c r="AF255" i="11"/>
  <c r="AE255" i="11"/>
  <c r="AC256" i="11"/>
  <c r="AB256" i="11"/>
  <c r="Z255" i="11"/>
  <c r="Y255" i="11"/>
  <c r="W25" i="10"/>
  <c r="W39" i="10" s="1"/>
  <c r="V39" i="10" s="1"/>
  <c r="V23" i="10"/>
  <c r="V52" i="10" s="1"/>
  <c r="Q182" i="10"/>
  <c r="U180" i="10"/>
  <c r="U182" i="10"/>
  <c r="Q180" i="10"/>
  <c r="R180" i="10"/>
  <c r="R183" i="10" l="1"/>
  <c r="Q183" i="10"/>
  <c r="Q184" i="10" s="1"/>
  <c r="Q189" i="10" s="1"/>
  <c r="Q193" i="10" s="1"/>
  <c r="Q194" i="10" s="1"/>
  <c r="U183" i="10"/>
  <c r="AH256" i="11"/>
  <c r="AI256" i="11"/>
  <c r="AE256" i="11"/>
  <c r="AF256" i="11"/>
  <c r="AB257" i="11"/>
  <c r="AC257" i="11"/>
  <c r="Z256" i="11"/>
  <c r="Y256" i="11"/>
  <c r="W40" i="10"/>
  <c r="V40" i="10" s="1"/>
  <c r="W54" i="10"/>
  <c r="V54" i="10"/>
  <c r="V25" i="10"/>
  <c r="W36" i="10"/>
  <c r="V36" i="10" s="1"/>
  <c r="W37" i="10"/>
  <c r="V37" i="10" s="1"/>
  <c r="W38" i="10"/>
  <c r="V38" i="10" s="1"/>
  <c r="T182" i="10"/>
  <c r="T180" i="10"/>
  <c r="S182" i="10"/>
  <c r="S180" i="10"/>
  <c r="R182" i="10"/>
  <c r="T183" i="10" l="1"/>
  <c r="T184" i="10" s="1"/>
  <c r="T189" i="10" s="1"/>
  <c r="T193" i="10" s="1"/>
  <c r="T194" i="10" s="1"/>
  <c r="S183" i="10"/>
  <c r="S184" i="10" s="1"/>
  <c r="S189" i="10" s="1"/>
  <c r="S193" i="10" s="1"/>
  <c r="S194" i="10" s="1"/>
  <c r="R184" i="10"/>
  <c r="R189" i="10" s="1"/>
  <c r="R193" i="10" s="1"/>
  <c r="R194" i="10" s="1"/>
  <c r="U184" i="10"/>
  <c r="U189" i="10" s="1"/>
  <c r="U193" i="10" s="1"/>
  <c r="U194" i="10" s="1"/>
  <c r="AH257" i="11"/>
  <c r="AI257" i="11"/>
  <c r="AE257" i="11"/>
  <c r="AF257" i="11"/>
  <c r="AB258" i="11"/>
  <c r="AC258" i="11"/>
  <c r="Z257" i="11"/>
  <c r="Y257" i="11"/>
  <c r="W65" i="10"/>
  <c r="W69" i="10"/>
  <c r="V69" i="10" s="1"/>
  <c r="W66" i="10"/>
  <c r="V66" i="10" s="1"/>
  <c r="W67" i="10"/>
  <c r="V67" i="10" s="1"/>
  <c r="W68" i="10"/>
  <c r="V68" i="10" s="1"/>
  <c r="AI258" i="11" l="1"/>
  <c r="AH258" i="11"/>
  <c r="AF258" i="11"/>
  <c r="AE258" i="11"/>
  <c r="AC259" i="11"/>
  <c r="AB259" i="11"/>
  <c r="Z258" i="11"/>
  <c r="Y258" i="11"/>
  <c r="V65" i="10"/>
  <c r="V70" i="10" s="1"/>
  <c r="W70" i="10"/>
  <c r="W34" i="10"/>
  <c r="W42" i="10" s="1"/>
  <c r="V30" i="10"/>
  <c r="V59" i="10" s="1"/>
  <c r="AH259" i="11" l="1"/>
  <c r="AI259" i="11"/>
  <c r="AE259" i="11"/>
  <c r="AF259" i="11"/>
  <c r="AB260" i="11"/>
  <c r="AC260" i="11"/>
  <c r="Z259" i="11"/>
  <c r="Y259" i="11"/>
  <c r="W63" i="10"/>
  <c r="W71" i="10" s="1"/>
  <c r="W72" i="10" s="1"/>
  <c r="V63" i="10"/>
  <c r="V71" i="10" s="1"/>
  <c r="V34" i="10"/>
  <c r="V42" i="10" s="1"/>
  <c r="AH260" i="11" l="1"/>
  <c r="AI260" i="11"/>
  <c r="AE260" i="11"/>
  <c r="AF260" i="11"/>
  <c r="AC261" i="11"/>
  <c r="AB261" i="11"/>
  <c r="Y260" i="11"/>
  <c r="Z260" i="11"/>
  <c r="V72" i="10"/>
  <c r="V143" i="10" s="1"/>
  <c r="AI261" i="11" l="1"/>
  <c r="AH261" i="11"/>
  <c r="AF261" i="11"/>
  <c r="AE261" i="11"/>
  <c r="AC262" i="11"/>
  <c r="AB262" i="11"/>
  <c r="Z261" i="11"/>
  <c r="Y261" i="11"/>
  <c r="V145" i="10"/>
  <c r="V164" i="10"/>
  <c r="AI262" i="11" l="1"/>
  <c r="AH262" i="11"/>
  <c r="AF262" i="11"/>
  <c r="AE262" i="11"/>
  <c r="AB263" i="11"/>
  <c r="AC263" i="11"/>
  <c r="Z262" i="11"/>
  <c r="Y262" i="11"/>
  <c r="V179" i="10"/>
  <c r="V182" i="10" s="1"/>
  <c r="V166" i="10"/>
  <c r="AH263" i="11" l="1"/>
  <c r="AI263" i="11"/>
  <c r="AE263" i="11"/>
  <c r="AF263" i="11"/>
  <c r="AB264" i="11"/>
  <c r="AC264" i="11"/>
  <c r="Z263" i="11"/>
  <c r="Y263" i="11"/>
  <c r="V183" i="10"/>
  <c r="AI264" i="11" l="1"/>
  <c r="AH264" i="11"/>
  <c r="AF264" i="11"/>
  <c r="AE264" i="11"/>
  <c r="AC265" i="11"/>
  <c r="AB265" i="11"/>
  <c r="Y264" i="11"/>
  <c r="Z264" i="11"/>
  <c r="V184" i="10"/>
  <c r="V187" i="10"/>
  <c r="V189" i="10" s="1"/>
  <c r="V193" i="10" s="1"/>
  <c r="V194" i="10" s="1"/>
  <c r="AI265" i="11" l="1"/>
  <c r="AH265" i="11"/>
  <c r="AF265" i="11"/>
  <c r="AE265" i="11"/>
  <c r="AB266" i="11"/>
  <c r="AC266" i="11"/>
  <c r="Z265" i="11"/>
  <c r="Y265" i="11"/>
  <c r="AH266" i="11" l="1"/>
  <c r="AI266" i="11"/>
  <c r="AE266" i="11"/>
  <c r="AF266" i="11"/>
  <c r="AC267" i="11"/>
  <c r="AB267" i="11"/>
  <c r="Y266" i="11"/>
  <c r="Z266" i="11"/>
  <c r="AI267" i="11" l="1"/>
  <c r="AH267" i="11"/>
  <c r="AF267" i="11"/>
  <c r="AE267" i="11"/>
  <c r="AC268" i="11"/>
  <c r="AB268" i="11"/>
  <c r="Y267" i="11"/>
  <c r="Z267" i="11"/>
  <c r="AI268" i="11" l="1"/>
  <c r="AH268" i="11"/>
  <c r="AF268" i="11"/>
  <c r="AE268" i="11"/>
  <c r="AB269" i="11"/>
  <c r="AC269" i="11"/>
  <c r="Z268" i="11"/>
  <c r="Y268" i="11"/>
  <c r="AH269" i="11" l="1"/>
  <c r="AI269" i="11"/>
  <c r="AE269" i="11"/>
  <c r="AF269" i="11"/>
  <c r="AC270" i="11"/>
  <c r="AB270" i="11"/>
  <c r="Z269" i="11"/>
  <c r="Y269" i="11"/>
  <c r="AH270" i="11" l="1"/>
  <c r="AI270" i="11"/>
  <c r="AE270" i="11"/>
  <c r="AF270" i="11"/>
  <c r="AC271" i="11"/>
  <c r="AB271" i="11"/>
  <c r="Z270" i="11"/>
  <c r="Y270" i="11"/>
  <c r="AI271" i="11" l="1"/>
  <c r="AH271" i="11"/>
  <c r="AE271" i="11"/>
  <c r="AF271" i="11"/>
  <c r="AB272" i="11"/>
  <c r="AC272" i="11"/>
  <c r="Y271" i="11"/>
  <c r="Z271" i="11"/>
  <c r="AH272" i="11" l="1"/>
  <c r="AI272" i="11"/>
  <c r="AE272" i="11"/>
  <c r="AF272" i="11"/>
  <c r="AC273" i="11"/>
  <c r="AB273" i="11"/>
  <c r="Z272" i="11"/>
  <c r="Y272" i="11"/>
  <c r="AI273" i="11" l="1"/>
  <c r="AH273" i="11"/>
  <c r="AF273" i="11"/>
  <c r="AE273" i="11"/>
  <c r="AC274" i="11"/>
  <c r="AB274" i="11"/>
  <c r="Z273" i="11"/>
  <c r="Y273" i="11"/>
  <c r="AI274" i="11" l="1"/>
  <c r="AH274" i="11"/>
  <c r="AF274" i="11"/>
  <c r="AE274" i="11"/>
  <c r="AB275" i="11"/>
  <c r="AC275" i="11"/>
  <c r="Z274" i="11"/>
  <c r="Y274" i="11"/>
  <c r="AH275" i="11" l="1"/>
  <c r="AI275" i="11"/>
  <c r="AE275" i="11"/>
  <c r="AF275" i="11"/>
  <c r="AC276" i="11"/>
  <c r="AB276" i="11"/>
  <c r="Z275" i="11"/>
  <c r="Y275" i="11"/>
  <c r="AI276" i="11" l="1"/>
  <c r="AH276" i="11"/>
  <c r="AF276" i="11"/>
  <c r="AE276" i="11"/>
  <c r="AC277" i="11"/>
  <c r="AB277" i="11"/>
  <c r="Z276" i="11"/>
  <c r="Y276" i="11"/>
  <c r="AH277" i="11" l="1"/>
  <c r="AI277" i="11"/>
  <c r="AE277" i="11"/>
  <c r="AF277" i="11"/>
  <c r="AB278" i="11"/>
  <c r="AC278" i="11"/>
  <c r="Z277" i="11"/>
  <c r="Y277" i="11"/>
  <c r="AH278" i="11" l="1"/>
  <c r="AI278" i="11"/>
  <c r="AE278" i="11"/>
  <c r="AF278" i="11"/>
  <c r="AC279" i="11"/>
  <c r="AB279" i="11"/>
  <c r="Z278" i="11"/>
  <c r="Y278" i="11"/>
  <c r="AI279" i="11" l="1"/>
  <c r="AH279" i="11"/>
  <c r="AF279" i="11"/>
  <c r="AE279" i="11"/>
  <c r="AC280" i="11"/>
  <c r="AB280" i="11"/>
  <c r="Z279" i="11"/>
  <c r="Y279" i="11"/>
  <c r="AI280" i="11" l="1"/>
  <c r="AH280" i="11"/>
  <c r="AF280" i="11"/>
  <c r="AE280" i="11"/>
  <c r="AB281" i="11"/>
  <c r="AC281" i="11"/>
  <c r="Y280" i="11"/>
  <c r="Z280" i="11"/>
  <c r="AH281" i="11" l="1"/>
  <c r="AI281" i="11"/>
  <c r="AE281" i="11"/>
  <c r="AF281" i="11"/>
  <c r="AC282" i="11"/>
  <c r="AB282" i="11"/>
  <c r="Z281" i="11"/>
  <c r="Y281" i="11"/>
  <c r="AI282" i="11" l="1"/>
  <c r="AH282" i="11"/>
  <c r="AF282" i="11"/>
  <c r="AE282" i="11"/>
  <c r="AC283" i="11"/>
  <c r="AB283" i="11"/>
  <c r="Z282" i="11"/>
  <c r="Y282" i="11"/>
  <c r="AI283" i="11" l="1"/>
  <c r="AH283" i="11"/>
  <c r="AF283" i="11"/>
  <c r="AE283" i="11"/>
  <c r="Z283" i="11"/>
  <c r="Y283"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Rubén</author>
    <author>User</author>
  </authors>
  <commentList>
    <comment ref="H5" authorId="0" shapeId="0" xr:uid="{00000000-0006-0000-0000-000001000000}">
      <text>
        <r>
          <rPr>
            <b/>
            <sz val="8"/>
            <color indexed="81"/>
            <rFont val="Tahoma"/>
            <family val="2"/>
          </rPr>
          <t xml:space="preserve">Elegir:
0: General; 1 Zona Patagónica; 2 Jubilados: 3 Jubilados Zona Patagónica
</t>
        </r>
      </text>
    </comment>
    <comment ref="I5" authorId="0" shapeId="0" xr:uid="{00000000-0006-0000-0000-000002000000}">
      <text>
        <r>
          <rPr>
            <b/>
            <sz val="8"/>
            <color indexed="81"/>
            <rFont val="Tahoma"/>
            <family val="2"/>
          </rPr>
          <t>Elegir:
0: General; 1 Zona Patagónica; 2 Jubilados</t>
        </r>
      </text>
    </comment>
    <comment ref="J5" authorId="0" shapeId="0" xr:uid="{00000000-0006-0000-0000-000003000000}">
      <text>
        <r>
          <rPr>
            <b/>
            <sz val="8"/>
            <color indexed="81"/>
            <rFont val="Tahoma"/>
            <family val="2"/>
          </rPr>
          <t>Elegir:
0: General; 1 Zona Patagónica; 2 Jubilados</t>
        </r>
      </text>
    </comment>
    <comment ref="K5" authorId="0" shapeId="0" xr:uid="{00000000-0006-0000-0000-000004000000}">
      <text>
        <r>
          <rPr>
            <b/>
            <sz val="8"/>
            <color indexed="81"/>
            <rFont val="Tahoma"/>
            <family val="2"/>
          </rPr>
          <t>Elegir:
0: General; 1 Zona Patagónica; 2 Jubilados</t>
        </r>
      </text>
    </comment>
    <comment ref="L5" authorId="0" shapeId="0" xr:uid="{00000000-0006-0000-0000-000005000000}">
      <text>
        <r>
          <rPr>
            <b/>
            <sz val="8"/>
            <color indexed="81"/>
            <rFont val="Tahoma"/>
            <family val="2"/>
          </rPr>
          <t>Elegir:
0: General; 1 Zona Patagónica; 2 Jubilados</t>
        </r>
      </text>
    </comment>
    <comment ref="M5" authorId="0" shapeId="0" xr:uid="{00000000-0006-0000-0000-000006000000}">
      <text>
        <r>
          <rPr>
            <b/>
            <sz val="8"/>
            <color indexed="81"/>
            <rFont val="Tahoma"/>
            <family val="2"/>
          </rPr>
          <t>Elegir:
0: General; 1 Zona Patagónica; 2 Jubilados</t>
        </r>
      </text>
    </comment>
    <comment ref="N5" authorId="0" shapeId="0" xr:uid="{00000000-0006-0000-0000-000007000000}">
      <text>
        <r>
          <rPr>
            <b/>
            <sz val="8"/>
            <color indexed="81"/>
            <rFont val="Tahoma"/>
            <family val="2"/>
          </rPr>
          <t>Elegir:
0: General; 1 Zona Patagónica; 2 Jubilados</t>
        </r>
      </text>
    </comment>
    <comment ref="O5" authorId="0" shapeId="0" xr:uid="{00000000-0006-0000-0000-000008000000}">
      <text>
        <r>
          <rPr>
            <b/>
            <sz val="8"/>
            <color indexed="81"/>
            <rFont val="Tahoma"/>
            <family val="2"/>
          </rPr>
          <t>Elegir:
0: General; 1 Zona Patagónica; 2 Jubilados</t>
        </r>
      </text>
    </comment>
    <comment ref="P5" authorId="0" shapeId="0" xr:uid="{00000000-0006-0000-0000-000009000000}">
      <text>
        <r>
          <rPr>
            <b/>
            <sz val="8"/>
            <color indexed="81"/>
            <rFont val="Tahoma"/>
            <family val="2"/>
          </rPr>
          <t>Elegir:
0: General; 1 Zona Patagónica; 2 Jubilados</t>
        </r>
      </text>
    </comment>
    <comment ref="Q5" authorId="0" shapeId="0" xr:uid="{00000000-0006-0000-0000-00000A000000}">
      <text>
        <r>
          <rPr>
            <b/>
            <sz val="8"/>
            <color indexed="81"/>
            <rFont val="Tahoma"/>
            <family val="2"/>
          </rPr>
          <t>Elegir:
0: General; 1 Zona Patagónica; 2 Jubilados</t>
        </r>
      </text>
    </comment>
    <comment ref="R5" authorId="0" shapeId="0" xr:uid="{00000000-0006-0000-0000-00000B000000}">
      <text>
        <r>
          <rPr>
            <b/>
            <sz val="8"/>
            <color indexed="81"/>
            <rFont val="Tahoma"/>
            <family val="2"/>
          </rPr>
          <t>Elegir:
0: General; 1 Zona Patagónica; 2 Jubilados</t>
        </r>
      </text>
    </comment>
    <comment ref="S5" authorId="0" shapeId="0" xr:uid="{00000000-0006-0000-0000-00000C000000}">
      <text>
        <r>
          <rPr>
            <b/>
            <sz val="8"/>
            <color indexed="81"/>
            <rFont val="Tahoma"/>
            <family val="2"/>
          </rPr>
          <t>Elegir:
0: General; 1 Zona Patagónica; 2 Jubilados</t>
        </r>
      </text>
    </comment>
    <comment ref="T5" authorId="0" shapeId="0" xr:uid="{00000000-0006-0000-0000-00000D000000}">
      <text>
        <r>
          <rPr>
            <b/>
            <sz val="8"/>
            <color indexed="81"/>
            <rFont val="Tahoma"/>
            <family val="2"/>
          </rPr>
          <t>Elegir:
0: General; 1 Zona Patagónica; 2 Jubilados</t>
        </r>
      </text>
    </comment>
    <comment ref="U5" authorId="0" shapeId="0" xr:uid="{00000000-0006-0000-0000-00000E000000}">
      <text>
        <r>
          <rPr>
            <b/>
            <sz val="8"/>
            <color indexed="81"/>
            <rFont val="Tahoma"/>
            <family val="2"/>
          </rPr>
          <t>Elegir:
0: General; 1 Zona Patagónica; 2 Jubilados</t>
        </r>
      </text>
    </comment>
    <comment ref="V5" authorId="0" shapeId="0" xr:uid="{00000000-0006-0000-0000-00000F000000}">
      <text>
        <r>
          <rPr>
            <b/>
            <sz val="8"/>
            <color indexed="81"/>
            <rFont val="Tahoma"/>
            <family val="2"/>
          </rPr>
          <t>Elegir:
0: General; 1 Zona Patagónica; 2 Jubilados; 3 Jubilados Zona Patagónica</t>
        </r>
      </text>
    </comment>
    <comment ref="E6" authorId="1" shapeId="0" xr:uid="{00000000-0006-0000-0000-000010000000}">
      <text>
        <r>
          <rPr>
            <b/>
            <sz val="14"/>
            <color indexed="81"/>
            <rFont val="Tahoma"/>
            <family val="2"/>
          </rPr>
          <t>ES FUNDAMENTAL CARGAR LA FECHA DEL DEVENGAMIENTO O DEL PAGO (SEGÚN CRITERIO) PARA QUE LA PLANILLA HAGA CORRECTAMENTE LOS CÁLCULOS</t>
        </r>
        <r>
          <rPr>
            <sz val="14"/>
            <color indexed="81"/>
            <rFont val="Tahoma"/>
            <family val="2"/>
          </rPr>
          <t xml:space="preserve">
</t>
        </r>
        <r>
          <rPr>
            <sz val="8"/>
            <color indexed="81"/>
            <rFont val="Tahoma"/>
            <family val="2"/>
          </rPr>
          <t xml:space="preserve">
</t>
        </r>
      </text>
    </comment>
    <comment ref="E7" authorId="1" shapeId="0" xr:uid="{00000000-0006-0000-0000-000011000000}">
      <text>
        <r>
          <rPr>
            <b/>
            <sz val="14"/>
            <color indexed="81"/>
            <rFont val="Tahoma"/>
            <family val="2"/>
          </rPr>
          <t>ES FUNDAMENTAL CARGAR LA FECHA DEL DEVENGAMIENTO O DEL PAGO (SEGÚN CRITERIO) PARA QUE LA PLANILLA HAGA CORRECTAMENTE LOS CÁLCULOS</t>
        </r>
        <r>
          <rPr>
            <sz val="14"/>
            <color indexed="81"/>
            <rFont val="Tahoma"/>
            <family val="2"/>
          </rPr>
          <t xml:space="preserve">
</t>
        </r>
        <r>
          <rPr>
            <sz val="8"/>
            <color indexed="81"/>
            <rFont val="Tahoma"/>
            <family val="2"/>
          </rPr>
          <t xml:space="preserve">
</t>
        </r>
      </text>
    </comment>
    <comment ref="H7" authorId="1" shapeId="0" xr:uid="{00000000-0006-0000-0000-000012000000}">
      <text>
        <r>
          <rPr>
            <b/>
            <sz val="10"/>
            <color indexed="81"/>
            <rFont val="Tahoma"/>
            <family val="2"/>
          </rPr>
          <t>Cargar la fecha del pago para que la planilla haga correctamente los cálculos.</t>
        </r>
      </text>
    </comment>
    <comment ref="I7" authorId="1" shapeId="0" xr:uid="{00000000-0006-0000-0000-000013000000}">
      <text>
        <r>
          <rPr>
            <b/>
            <sz val="10"/>
            <color indexed="81"/>
            <rFont val="Tahoma"/>
            <family val="2"/>
          </rPr>
          <t>Cargar la fecha del pago para que la planilla haga correctamente los cálculos.</t>
        </r>
      </text>
    </comment>
    <comment ref="J7" authorId="1" shapeId="0" xr:uid="{00000000-0006-0000-0000-000014000000}">
      <text>
        <r>
          <rPr>
            <b/>
            <sz val="10"/>
            <color indexed="81"/>
            <rFont val="Tahoma"/>
            <family val="2"/>
          </rPr>
          <t>Cargar la fecha del pago para que la planilla haga correctamente los cálculos.</t>
        </r>
      </text>
    </comment>
    <comment ref="K7" authorId="1" shapeId="0" xr:uid="{00000000-0006-0000-0000-000015000000}">
      <text>
        <r>
          <rPr>
            <b/>
            <sz val="10"/>
            <color indexed="81"/>
            <rFont val="Tahoma"/>
            <family val="2"/>
          </rPr>
          <t>Cargar la fecha del pago para que la planilla haga correctamente los cálculos.</t>
        </r>
      </text>
    </comment>
    <comment ref="L7" authorId="1" shapeId="0" xr:uid="{00000000-0006-0000-0000-000016000000}">
      <text>
        <r>
          <rPr>
            <b/>
            <sz val="10"/>
            <color indexed="81"/>
            <rFont val="Tahoma"/>
            <family val="2"/>
          </rPr>
          <t>Cargar la fecha del pago para que la planilla haga correctamente los cálculos.</t>
        </r>
      </text>
    </comment>
    <comment ref="M7" authorId="1" shapeId="0" xr:uid="{00000000-0006-0000-0000-000017000000}">
      <text>
        <r>
          <rPr>
            <b/>
            <sz val="10"/>
            <color indexed="81"/>
            <rFont val="Tahoma"/>
            <family val="2"/>
          </rPr>
          <t>Cargar la fecha del pago para que la planilla haga correctamente los cálculos.</t>
        </r>
      </text>
    </comment>
    <comment ref="N7" authorId="1" shapeId="0" xr:uid="{00000000-0006-0000-0000-000018000000}">
      <text>
        <r>
          <rPr>
            <b/>
            <sz val="10"/>
            <color indexed="81"/>
            <rFont val="Tahoma"/>
            <family val="2"/>
          </rPr>
          <t>Cargar la fecha del pago para que la planilla haga correctamente los cálculos.</t>
        </r>
      </text>
    </comment>
    <comment ref="O7" authorId="1" shapeId="0" xr:uid="{00000000-0006-0000-0000-000019000000}">
      <text>
        <r>
          <rPr>
            <b/>
            <sz val="10"/>
            <color indexed="81"/>
            <rFont val="Tahoma"/>
            <family val="2"/>
          </rPr>
          <t>Cargar la fecha del pago para que la planilla haga correctamente los cálculos.</t>
        </r>
      </text>
    </comment>
    <comment ref="P7" authorId="1" shapeId="0" xr:uid="{00000000-0006-0000-0000-00001A000000}">
      <text>
        <r>
          <rPr>
            <b/>
            <sz val="10"/>
            <color indexed="81"/>
            <rFont val="Tahoma"/>
            <family val="2"/>
          </rPr>
          <t>Cargar la fecha del pago para que la planilla haga correctamente los cálculos.</t>
        </r>
      </text>
    </comment>
    <comment ref="Q7" authorId="1" shapeId="0" xr:uid="{00000000-0006-0000-0000-00001B000000}">
      <text>
        <r>
          <rPr>
            <b/>
            <sz val="10"/>
            <color indexed="81"/>
            <rFont val="Tahoma"/>
            <family val="2"/>
          </rPr>
          <t>Cargar la fecha del pago para que la planilla haga correctamente los cálculos.</t>
        </r>
      </text>
    </comment>
    <comment ref="R7" authorId="1" shapeId="0" xr:uid="{00000000-0006-0000-0000-00001C000000}">
      <text>
        <r>
          <rPr>
            <b/>
            <sz val="10"/>
            <color indexed="81"/>
            <rFont val="Tahoma"/>
            <family val="2"/>
          </rPr>
          <t>Cargar la fecha del pago para que la planilla haga correctamente los cálculos.</t>
        </r>
      </text>
    </comment>
    <comment ref="S7" authorId="1" shapeId="0" xr:uid="{00000000-0006-0000-0000-00001D000000}">
      <text>
        <r>
          <rPr>
            <b/>
            <sz val="10"/>
            <color indexed="81"/>
            <rFont val="Tahoma"/>
            <family val="2"/>
          </rPr>
          <t>Cargar la fecha del pago para que la planilla haga correctamente los cálculos.</t>
        </r>
      </text>
    </comment>
    <comment ref="T7" authorId="1" shapeId="0" xr:uid="{00000000-0006-0000-0000-00001E000000}">
      <text>
        <r>
          <rPr>
            <b/>
            <sz val="10"/>
            <color indexed="81"/>
            <rFont val="Tahoma"/>
            <family val="2"/>
          </rPr>
          <t>Cargar la fecha del pago para que la planilla haga correctamente los cálculos.</t>
        </r>
      </text>
    </comment>
    <comment ref="U7" authorId="1" shapeId="0" xr:uid="{00000000-0006-0000-0000-00001F000000}">
      <text>
        <r>
          <rPr>
            <b/>
            <sz val="10"/>
            <color indexed="81"/>
            <rFont val="Tahoma"/>
            <family val="2"/>
          </rPr>
          <t>Cargar la fecha del pago para que la planilla haga correctamente los cálculos.</t>
        </r>
      </text>
    </comment>
    <comment ref="V7" authorId="1" shapeId="0" xr:uid="{00000000-0006-0000-0000-000020000000}">
      <text>
        <r>
          <rPr>
            <sz val="14"/>
            <color indexed="81"/>
            <rFont val="Tahoma"/>
            <family val="2"/>
          </rPr>
          <t>Poner la fecha de liquidación final o a anual. Esto no afecta ya que el sistema condiera las deducciones hasta el 31/12</t>
        </r>
      </text>
    </comment>
    <comment ref="C22" authorId="2" shapeId="0" xr:uid="{00000000-0006-0000-0000-000021000000}">
      <text>
        <r>
          <rPr>
            <b/>
            <sz val="9"/>
            <color indexed="81"/>
            <rFont val="Tahoma"/>
            <family val="2"/>
          </rPr>
          <t>DT: Doble tope: es exento cuando el sueldo promedio no supera un monto determinado, y hasta el 40% del MNI</t>
        </r>
      </text>
    </comment>
    <comment ref="C23" authorId="2" shapeId="0" xr:uid="{00000000-0006-0000-0000-000022000000}">
      <text>
        <r>
          <rPr>
            <b/>
            <sz val="9"/>
            <color indexed="81"/>
            <rFont val="Tahoma"/>
            <family val="2"/>
          </rPr>
          <t xml:space="preserve">Hasta el 40% del MNI
</t>
        </r>
        <r>
          <rPr>
            <sz val="9"/>
            <color indexed="81"/>
            <rFont val="Tahoma"/>
            <family val="2"/>
          </rPr>
          <t xml:space="preserve">
</t>
        </r>
      </text>
    </comment>
    <comment ref="C29" authorId="2" shapeId="0" xr:uid="{00000000-0006-0000-0000-000023000000}">
      <text>
        <r>
          <rPr>
            <b/>
            <sz val="9"/>
            <color indexed="81"/>
            <rFont val="Tahoma"/>
            <family val="2"/>
          </rPr>
          <t>DT: Doble tope: es exento cuando el sueldo promedio no supera un monto determinado, y hasta el 40% del MNI</t>
        </r>
      </text>
    </comment>
    <comment ref="C30" authorId="2" shapeId="0" xr:uid="{00000000-0006-0000-0000-000024000000}">
      <text>
        <r>
          <rPr>
            <b/>
            <sz val="9"/>
            <color indexed="81"/>
            <rFont val="Tahoma"/>
            <family val="2"/>
          </rPr>
          <t xml:space="preserve">Hasta el 40% del MNI
</t>
        </r>
        <r>
          <rPr>
            <sz val="9"/>
            <color indexed="81"/>
            <rFont val="Tahoma"/>
            <family val="2"/>
          </rPr>
          <t xml:space="preserve">
</t>
        </r>
      </text>
    </comment>
    <comment ref="C31" authorId="2" shapeId="0" xr:uid="{00000000-0006-0000-0000-000025000000}">
      <text>
        <r>
          <rPr>
            <b/>
            <sz val="9"/>
            <color indexed="81"/>
            <rFont val="Tahoma"/>
            <family val="2"/>
          </rPr>
          <t xml:space="preserve">Hasta el 40% del MNI
</t>
        </r>
        <r>
          <rPr>
            <sz val="9"/>
            <color indexed="81"/>
            <rFont val="Tahoma"/>
            <family val="2"/>
          </rPr>
          <t xml:space="preserve">
</t>
        </r>
      </text>
    </comment>
    <comment ref="C32" authorId="2" shapeId="0" xr:uid="{00000000-0006-0000-0000-000026000000}">
      <text>
        <r>
          <rPr>
            <b/>
            <sz val="9"/>
            <color indexed="81"/>
            <rFont val="Tahoma"/>
            <family val="2"/>
          </rPr>
          <t xml:space="preserve">Hasta el 40% del MNI
</t>
        </r>
        <r>
          <rPr>
            <sz val="9"/>
            <color indexed="81"/>
            <rFont val="Tahoma"/>
            <family val="2"/>
          </rPr>
          <t xml:space="preserve">
</t>
        </r>
      </text>
    </comment>
    <comment ref="C51" authorId="2" shapeId="0" xr:uid="{00000000-0006-0000-0000-000027000000}">
      <text>
        <r>
          <rPr>
            <b/>
            <sz val="9"/>
            <color indexed="81"/>
            <rFont val="Tahoma"/>
            <family val="2"/>
          </rPr>
          <t>DT: Doble tope: es exento cuando el sueldo promedio no supera un monto determinado, y hasta el 40% del MNI</t>
        </r>
      </text>
    </comment>
    <comment ref="C52" authorId="2" shapeId="0" xr:uid="{00000000-0006-0000-0000-000028000000}">
      <text>
        <r>
          <rPr>
            <b/>
            <sz val="9"/>
            <color indexed="81"/>
            <rFont val="Tahoma"/>
            <family val="2"/>
          </rPr>
          <t xml:space="preserve">Hasta el 40% del MNI
</t>
        </r>
        <r>
          <rPr>
            <sz val="9"/>
            <color indexed="81"/>
            <rFont val="Tahoma"/>
            <family val="2"/>
          </rPr>
          <t xml:space="preserve">
</t>
        </r>
      </text>
    </comment>
    <comment ref="C58" authorId="2" shapeId="0" xr:uid="{00000000-0006-0000-0000-000029000000}">
      <text>
        <r>
          <rPr>
            <b/>
            <sz val="9"/>
            <color indexed="81"/>
            <rFont val="Tahoma"/>
            <family val="2"/>
          </rPr>
          <t>DT: Doble tope: es exento cuando el sueldo promedio no supera un monto determinado, y hasta el 40% del MNI</t>
        </r>
      </text>
    </comment>
    <comment ref="C59" authorId="2" shapeId="0" xr:uid="{00000000-0006-0000-0000-00002A000000}">
      <text>
        <r>
          <rPr>
            <b/>
            <sz val="9"/>
            <color indexed="81"/>
            <rFont val="Tahoma"/>
            <family val="2"/>
          </rPr>
          <t xml:space="preserve">Hasta el 40% del MNI
</t>
        </r>
        <r>
          <rPr>
            <sz val="9"/>
            <color indexed="81"/>
            <rFont val="Tahoma"/>
            <family val="2"/>
          </rPr>
          <t xml:space="preserve">
</t>
        </r>
      </text>
    </comment>
    <comment ref="C60" authorId="2" shapeId="0" xr:uid="{00000000-0006-0000-0000-00002B000000}">
      <text>
        <r>
          <rPr>
            <b/>
            <sz val="9"/>
            <color indexed="81"/>
            <rFont val="Tahoma"/>
            <family val="2"/>
          </rPr>
          <t xml:space="preserve">Hasta el 40% del MNI
</t>
        </r>
        <r>
          <rPr>
            <sz val="9"/>
            <color indexed="81"/>
            <rFont val="Tahoma"/>
            <family val="2"/>
          </rPr>
          <t xml:space="preserve">
</t>
        </r>
      </text>
    </comment>
    <comment ref="C61" authorId="2" shapeId="0" xr:uid="{00000000-0006-0000-0000-00002C000000}">
      <text>
        <r>
          <rPr>
            <b/>
            <sz val="9"/>
            <color indexed="81"/>
            <rFont val="Tahoma"/>
            <family val="2"/>
          </rPr>
          <t xml:space="preserve">Hasta el 40% del MNI
</t>
        </r>
        <r>
          <rPr>
            <sz val="9"/>
            <color indexed="81"/>
            <rFont val="Tahoma"/>
            <family val="2"/>
          </rPr>
          <t xml:space="preserve">
</t>
        </r>
      </text>
    </comment>
    <comment ref="C97" authorId="2" shapeId="0" xr:uid="{00000000-0006-0000-0000-00002D000000}">
      <text>
        <r>
          <rPr>
            <b/>
            <sz val="9"/>
            <color indexed="81"/>
            <rFont val="Tahoma"/>
            <family val="2"/>
          </rPr>
          <t xml:space="preserve">Hasta el 40% del MNI
</t>
        </r>
        <r>
          <rPr>
            <sz val="9"/>
            <color indexed="81"/>
            <rFont val="Tahoma"/>
            <family val="2"/>
          </rPr>
          <t xml:space="preserve">
</t>
        </r>
      </text>
    </comment>
    <comment ref="C98" authorId="2" shapeId="0" xr:uid="{00000000-0006-0000-0000-00002E000000}">
      <text>
        <r>
          <rPr>
            <b/>
            <sz val="9"/>
            <color indexed="81"/>
            <rFont val="Tahoma"/>
            <family val="2"/>
          </rPr>
          <t xml:space="preserve">Hasta el 40% del MNI
</t>
        </r>
        <r>
          <rPr>
            <sz val="9"/>
            <color indexed="81"/>
            <rFont val="Tahoma"/>
            <family val="2"/>
          </rPr>
          <t xml:space="preserve">
</t>
        </r>
      </text>
    </comment>
    <comment ref="C104" authorId="2" shapeId="0" xr:uid="{00000000-0006-0000-0000-00002F000000}">
      <text>
        <r>
          <rPr>
            <b/>
            <sz val="9"/>
            <color indexed="81"/>
            <rFont val="Tahoma"/>
            <family val="2"/>
          </rPr>
          <t xml:space="preserve">Hasta el 40% del MNI
</t>
        </r>
        <r>
          <rPr>
            <sz val="9"/>
            <color indexed="81"/>
            <rFont val="Tahoma"/>
            <family val="2"/>
          </rPr>
          <t xml:space="preserve">
</t>
        </r>
      </text>
    </comment>
  </commentList>
</comments>
</file>

<file path=xl/sharedStrings.xml><?xml version="1.0" encoding="utf-8"?>
<sst xmlns="http://schemas.openxmlformats.org/spreadsheetml/2006/main" count="1140" uniqueCount="457">
  <si>
    <t>ENERO</t>
  </si>
  <si>
    <t>FEBRERO</t>
  </si>
  <si>
    <t>MARZO</t>
  </si>
  <si>
    <t>ABRIL</t>
  </si>
  <si>
    <t>MAYO</t>
  </si>
  <si>
    <t>JUNIO</t>
  </si>
  <si>
    <t>JULIO</t>
  </si>
  <si>
    <t>AGOSTO</t>
  </si>
  <si>
    <t>SEPTIEMBRE</t>
  </si>
  <si>
    <t>OCTUBRE</t>
  </si>
  <si>
    <t xml:space="preserve"> NOVIEMBRE</t>
  </si>
  <si>
    <t>DICIEMBRE</t>
  </si>
  <si>
    <t>MAS</t>
  </si>
  <si>
    <t>de</t>
  </si>
  <si>
    <t>Pagan</t>
  </si>
  <si>
    <t>DE</t>
  </si>
  <si>
    <t>Legajo:</t>
  </si>
  <si>
    <t>Empleado:</t>
  </si>
  <si>
    <t>informado:</t>
  </si>
  <si>
    <t>calculado:</t>
  </si>
  <si>
    <t>Mínimo No Imponible</t>
  </si>
  <si>
    <t>Deducción Especial</t>
  </si>
  <si>
    <t>Cónyuge</t>
  </si>
  <si>
    <t>Hijos</t>
  </si>
  <si>
    <t>calculado</t>
  </si>
  <si>
    <t>Cantidad</t>
  </si>
  <si>
    <t>Donaciones</t>
  </si>
  <si>
    <t>ANUAL</t>
  </si>
  <si>
    <t>Mes</t>
  </si>
  <si>
    <t>Prima Seguro</t>
  </si>
  <si>
    <t>Caso Muerte</t>
  </si>
  <si>
    <t>Gastos</t>
  </si>
  <si>
    <t>Sepelio</t>
  </si>
  <si>
    <t>Intereses</t>
  </si>
  <si>
    <t>Hipotecarios</t>
  </si>
  <si>
    <t>ESCALA DE IMPUESTOS</t>
  </si>
  <si>
    <t>Retención calculada</t>
  </si>
  <si>
    <t>enero</t>
  </si>
  <si>
    <t>febrero</t>
  </si>
  <si>
    <t>marzo</t>
  </si>
  <si>
    <t>abril</t>
  </si>
  <si>
    <t>mayo</t>
  </si>
  <si>
    <t>junio</t>
  </si>
  <si>
    <t>julio</t>
  </si>
  <si>
    <t>agosto</t>
  </si>
  <si>
    <t>septiembre</t>
  </si>
  <si>
    <t>octubre</t>
  </si>
  <si>
    <t>noviembre</t>
  </si>
  <si>
    <t>diciembre</t>
  </si>
  <si>
    <t>Remuneración Bruta del período</t>
  </si>
  <si>
    <t>Alícuota máxima a considerar</t>
  </si>
  <si>
    <t>Nº de mes:</t>
  </si>
  <si>
    <t>Tanto las escalas como las deducciones se pueden modificar atento lo dispongan las Resoluciones de la AFIP.</t>
  </si>
  <si>
    <t>Hacer una hoja por empleado, copiando la hoja "Limpia"</t>
  </si>
  <si>
    <t>Hijo 1</t>
  </si>
  <si>
    <t>Hijo 2</t>
  </si>
  <si>
    <t>Hijo 3</t>
  </si>
  <si>
    <t>Hijo 4</t>
  </si>
  <si>
    <t>Hijo 5</t>
  </si>
  <si>
    <t>Hijo 6</t>
  </si>
  <si>
    <t>Hijo 7</t>
  </si>
  <si>
    <t>Hijo 8</t>
  </si>
  <si>
    <t>Hijo 9</t>
  </si>
  <si>
    <t>Hijo 10</t>
  </si>
  <si>
    <t>Hijo 11</t>
  </si>
  <si>
    <t>Hijo 12</t>
  </si>
  <si>
    <t>Mes alta</t>
  </si>
  <si>
    <t>Mes baja</t>
  </si>
  <si>
    <t>CARGAS DE FAMILIA</t>
  </si>
  <si>
    <t>Se deberá informar el mes de baja sólo si corresponde (fallecimiento, cumplir la edad tope, o dejar de tenerlo como carga)</t>
  </si>
  <si>
    <t>Retenciones y percepciones efectuadas acumuladas:</t>
  </si>
  <si>
    <t>Para cada familiar deberá cargarse el mes en que debe considerarse como alta en ese año (si ya lo tiene de años anteriores, va 1)</t>
  </si>
  <si>
    <t>informado (anual)</t>
  </si>
  <si>
    <t>Columna Liquidación Final/Anual:</t>
  </si>
  <si>
    <t>Impto. sobre los créditos bancarios deducible</t>
  </si>
  <si>
    <t>Sub-Total</t>
  </si>
  <si>
    <t>Tope de retención a efectuar en el período</t>
  </si>
  <si>
    <t>MINIMO NO IMPONIBLE</t>
  </si>
  <si>
    <t>DEDUCCION ESPECIAL</t>
  </si>
  <si>
    <t>CONYUGE</t>
  </si>
  <si>
    <t>En tal caso, en los recibos de sueldos (por fuera de este sistema) deberán poner el monto de la cuota mensual que se vaya devolviendo.</t>
  </si>
  <si>
    <t>El mes 13 se usa para la liquidación final, teniendo en cuenta las Deducciones Personales anuales, es para cálculo interno.</t>
  </si>
  <si>
    <t>Patagonia</t>
  </si>
  <si>
    <t>General</t>
  </si>
  <si>
    <t>Jubilados</t>
  </si>
  <si>
    <t>Zona diferencial</t>
  </si>
  <si>
    <t>Jubilados no especiales</t>
  </si>
  <si>
    <t>A</t>
  </si>
  <si>
    <t>A.1</t>
  </si>
  <si>
    <t>A.2</t>
  </si>
  <si>
    <t>IMPUESTO TOTAL DETERMINADO</t>
  </si>
  <si>
    <t>Impuesto determinado sin diferencial:</t>
  </si>
  <si>
    <t xml:space="preserve"> Descuentos deducibles: Jubilación</t>
  </si>
  <si>
    <t xml:space="preserve"> Descuentos deducibles: Ley 19032</t>
  </si>
  <si>
    <t xml:space="preserve"> Descuentos deducibles: Obra Social</t>
  </si>
  <si>
    <t xml:space="preserve"> Descuentos deducibles: Sindicales</t>
  </si>
  <si>
    <t>Oculta</t>
  </si>
  <si>
    <t>SI</t>
  </si>
  <si>
    <t>NO</t>
  </si>
  <si>
    <t>TOTAL HABERES REMUNERATIVOS</t>
  </si>
  <si>
    <t>Haberes Remunerativos normales (sin tratamiento especial)</t>
  </si>
  <si>
    <t>HABERES REMUNERATIVOS</t>
  </si>
  <si>
    <t>DESCUENTOS SOBRE HABERES REMUNERATIVOS</t>
  </si>
  <si>
    <t>TOTAL DESCUENTOS SOBRE HABERES REMUNERATIVOS</t>
  </si>
  <si>
    <t>HABERES NO REMUNERATIVOS</t>
  </si>
  <si>
    <t>Aguinaldo efectivamente abonado 2º cuota</t>
  </si>
  <si>
    <t>Aguinaldo efectivamente abonado 1º cuota</t>
  </si>
  <si>
    <t>Diferencial entre Hs. extras y ordinarias en feriados,  inhábiles y fines de semana. (Ley Ganancias, art. 20 inc. z)</t>
  </si>
  <si>
    <t>REMUNERACIONES ABONADAS POR EL AGENTE DE RETENCION</t>
  </si>
  <si>
    <t>Tratamiento</t>
  </si>
  <si>
    <t>e</t>
  </si>
  <si>
    <t>a</t>
  </si>
  <si>
    <t>b</t>
  </si>
  <si>
    <t>c</t>
  </si>
  <si>
    <t>Gastos sepelio</t>
  </si>
  <si>
    <t>f</t>
  </si>
  <si>
    <t>g</t>
  </si>
  <si>
    <t>h</t>
  </si>
  <si>
    <t>i</t>
  </si>
  <si>
    <t>j</t>
  </si>
  <si>
    <t>Honorarios medicos 40% de lo pagado con tope 5%</t>
  </si>
  <si>
    <t>k</t>
  </si>
  <si>
    <t>l</t>
  </si>
  <si>
    <t>m</t>
  </si>
  <si>
    <t>n</t>
  </si>
  <si>
    <t>o</t>
  </si>
  <si>
    <t>p</t>
  </si>
  <si>
    <t>q</t>
  </si>
  <si>
    <t>Indumentaria</t>
  </si>
  <si>
    <t>SECTOR DE CARGA DE DATOS</t>
  </si>
  <si>
    <t>Haberes Remunerativos No Habituales</t>
  </si>
  <si>
    <t>A.3</t>
  </si>
  <si>
    <t>TOTAL HABERES NO REMUNERATIVOS</t>
  </si>
  <si>
    <t xml:space="preserve"> Descuentos deducibles: Otros Obligatorios</t>
  </si>
  <si>
    <t>A.4</t>
  </si>
  <si>
    <t>A.5</t>
  </si>
  <si>
    <t>A.6</t>
  </si>
  <si>
    <t>DEDUCCIONES PERMITIDAS (INFORMAR ACUMULADAS)</t>
  </si>
  <si>
    <t>Aportes a Planes de seguro privados</t>
  </si>
  <si>
    <t>Gastos de Sepelio</t>
  </si>
  <si>
    <t>Amortizaciones e intereses compra rodados p/corredores y viajante de comercio</t>
  </si>
  <si>
    <t>Intereses de Créditos Hipotecarios</t>
  </si>
  <si>
    <t>Aportes a Soc. Gtia. Recíproca</t>
  </si>
  <si>
    <t>Alquiler de inmuebles destinados a Casa Habitación</t>
  </si>
  <si>
    <t>Empleados del Servicio Doméstico</t>
  </si>
  <si>
    <t>Gastos de adquisición indumentaria y/o equipamiento de trabajo</t>
  </si>
  <si>
    <t>Otras deducciones</t>
  </si>
  <si>
    <t>FueraEscala</t>
  </si>
  <si>
    <t>Haberes No Remunerativos normales (sin tratamiento especial)</t>
  </si>
  <si>
    <t>Haberes No Remunerativos No Habituales</t>
  </si>
  <si>
    <t>RNormal</t>
  </si>
  <si>
    <t>RProrrateable</t>
  </si>
  <si>
    <t>NNormal</t>
  </si>
  <si>
    <t>NProrrateable</t>
  </si>
  <si>
    <t>Aguinaldo</t>
  </si>
  <si>
    <t>Haberes Remunerativos</t>
  </si>
  <si>
    <t>Haberes No Remunerativos</t>
  </si>
  <si>
    <t>Aguinaldo efectivamente abonados</t>
  </si>
  <si>
    <t>Horas extras gravadas (neteado del diferencial)</t>
  </si>
  <si>
    <t>Descuentos proporcionados</t>
  </si>
  <si>
    <t>Meses restantes para el prorrateo</t>
  </si>
  <si>
    <t>Monto del mes prorrateable</t>
  </si>
  <si>
    <t>DEDUCCIONES COMPUTABLES</t>
  </si>
  <si>
    <t>Aportes para Fondos de Jubilaciones destinado a la Anses, Cajas Provinciales o Municipales</t>
  </si>
  <si>
    <t>Observaciones</t>
  </si>
  <si>
    <t>Descuentos con destinos a Obras Sociales y Cuotas Sindidales</t>
  </si>
  <si>
    <t>Cuotas Medicas Asistencial</t>
  </si>
  <si>
    <t>Beneficiario y Cargas de Familia</t>
  </si>
  <si>
    <t>Computo</t>
  </si>
  <si>
    <t>Mensual</t>
  </si>
  <si>
    <t>Tope</t>
  </si>
  <si>
    <t>d.1</t>
  </si>
  <si>
    <t>d.2</t>
  </si>
  <si>
    <t>Primas Seguro Caso de Muerte</t>
  </si>
  <si>
    <t>Primas riesgo de muerte y primas de ahorro, de seguros mixtos, execpto Seguros de Retiro Privado</t>
  </si>
  <si>
    <t>Adquisición de Fdos. Comunes de Inversión que se constituyan con fines de retiro (s/Comisión Nacional de Valores)</t>
  </si>
  <si>
    <t>s/Tabla</t>
  </si>
  <si>
    <t>proporcionar an caso de uso también particular</t>
  </si>
  <si>
    <t>El 40% de alquileres de casa habitación</t>
  </si>
  <si>
    <t>MNI</t>
  </si>
  <si>
    <t>no debe tener inmuebles</t>
  </si>
  <si>
    <t>Descuentos obligatorios  de Leyes Nacionales, Provinciales o Municipales</t>
  </si>
  <si>
    <t>Intereses de Creditos Hipotecarios</t>
  </si>
  <si>
    <t>Aportes al capital SGR</t>
  </si>
  <si>
    <t>Gastos movilidad abonados por el empleador</t>
  </si>
  <si>
    <t>Aportes Planes seguro privado</t>
  </si>
  <si>
    <t>5% de la ganancias antes de considerar donaciones y Honorarios Médicos</t>
  </si>
  <si>
    <t>5% de la ganancia antes de deducir Cuota Medica y Obra Social</t>
  </si>
  <si>
    <t>d.3</t>
  </si>
  <si>
    <t>Punto</t>
  </si>
  <si>
    <t>c/tope</t>
  </si>
  <si>
    <t>TOTAL DEDUCCIONES A CONSIDERAR</t>
  </si>
  <si>
    <t>Conceptos exentos, No remunerativos</t>
  </si>
  <si>
    <t>Conceptos exentos, Remunerativos</t>
  </si>
  <si>
    <t>SUELDO NETO PAGADO POR EL AGENTE DE RETENCION</t>
  </si>
  <si>
    <t>Ganancia Acumulada por Hs. Extras Gravadas</t>
  </si>
  <si>
    <t>Impuesto determinado por Diferencial Hs. Extras</t>
  </si>
  <si>
    <t>GRAVADO</t>
  </si>
  <si>
    <t>EXENTO</t>
  </si>
  <si>
    <t>Columnas a utilizar exclusivamente en la liquidación final o anual</t>
  </si>
  <si>
    <t>SUELDO NETO MENSUAL A CONSIDERAR PARA CALCULO AGUINALDO</t>
  </si>
  <si>
    <t>Aportes a Cajas Complementarias de Previsión</t>
  </si>
  <si>
    <t>CALCULOS - DEDUCCIONES A CONSIDERAR (luego de aplicar los topes)</t>
  </si>
  <si>
    <t xml:space="preserve">Tabla de Deducciones:  </t>
  </si>
  <si>
    <t xml:space="preserve">Puede ocultar filas colocando en la celda corrrespondiente de la columna A la palabra "SI", filtrando por celda A6 </t>
  </si>
  <si>
    <t xml:space="preserve">Se utiliza exclusivamente para la liquidación Anual (en abril del año siguiente) o la Final (por cese de relación laboral). </t>
  </si>
  <si>
    <t>Honorarios Asistencia Sanitarios</t>
  </si>
  <si>
    <t>Cuota Médica Asistencial</t>
  </si>
  <si>
    <t>informado</t>
  </si>
  <si>
    <t>SUELDO NETO PAGADO POR OTROS EMPLEADORES</t>
  </si>
  <si>
    <t>GANANCIA POR HS. EXTRAS GRAVADAS</t>
  </si>
  <si>
    <t>Como las percepciones y el impto. sobre los creditos son hasta la concurrencia del impuesto, por lo que exceda del mismo el empleado deberá solicitar su devolución a la AFIP</t>
  </si>
  <si>
    <t>Fdo. Retiro</t>
  </si>
  <si>
    <t>SUELDO NETO TOTAL</t>
  </si>
  <si>
    <t>Remuneración No Habitual a considerar en el mes</t>
  </si>
  <si>
    <t>SUELDO NETO MENSUAL CON SAC ESTIMADO, TOTAL</t>
  </si>
  <si>
    <t>HS. EXTRAS GRAVADAS ACUMULADAS</t>
  </si>
  <si>
    <t>5% antes de deducir Cuota Médica y Honorarios Médicos</t>
  </si>
  <si>
    <t>P</t>
  </si>
  <si>
    <t>H</t>
  </si>
  <si>
    <t>SUELDO NETO ACUMULADO (INCLUYE HS. EXTRAS GRAVADAS)</t>
  </si>
  <si>
    <t>La planilla está destinada a quien tenga los conocimientos de liquidación de sueldos y de determinación del Impto. a las Ganancias al personal en relación de dependencia.</t>
  </si>
  <si>
    <t>Dada la complejidad de la misma, es recomendable que el cálculo del impuesto sea un procedimiento incorporado en el programa informático que se use para los sueldos.</t>
  </si>
  <si>
    <t>FORMA DE CONSIDERAR EL SAC:</t>
  </si>
  <si>
    <t>en liquidación final/anual</t>
  </si>
  <si>
    <t>en cada pago del SAC</t>
  </si>
  <si>
    <t>FINAL</t>
  </si>
  <si>
    <t>SEMESTRAL</t>
  </si>
  <si>
    <t>SELECCION ----&gt;</t>
  </si>
  <si>
    <t>Aguinaldo a considerar primera cuota</t>
  </si>
  <si>
    <t>Aguinaldo a considerar segunda cuota</t>
  </si>
  <si>
    <t>Porc.:</t>
  </si>
  <si>
    <t>Discap.</t>
  </si>
  <si>
    <t>X</t>
  </si>
  <si>
    <t>SIN USO</t>
  </si>
  <si>
    <t>Por cada hijo declarado, deberá indicarse el porcentaje de deducción permitida (0, 50 o 100%). Se pone esta opción para el caso de que el empleado tenga hijos de distintas parejas, y deba analizarse el porcentaje dependiendo de la situación de cada una de esas relaciones. Asimismo, en los casos de hijos con discapacidad, poner una "X" en la columna G</t>
  </si>
  <si>
    <t>DATOS PARA LISTAS</t>
  </si>
  <si>
    <t>TIPO DE RETENCIÓN</t>
  </si>
  <si>
    <t>Primer tope</t>
  </si>
  <si>
    <t>Segundo tope</t>
  </si>
  <si>
    <t>Tope productividad</t>
  </si>
  <si>
    <t>Prima de seguro para caso de muerte</t>
  </si>
  <si>
    <t>Primas de riesgo de muerte y ahorro de seguros mixtos</t>
  </si>
  <si>
    <t>Cuotasparte de Fdo. Común de Inversión const. con fines de retiro</t>
  </si>
  <si>
    <t>40% Honorarios Asistencia Sanitario</t>
  </si>
  <si>
    <t>40% del Alquiler de inmuebles destinados a Casa Habitación</t>
  </si>
  <si>
    <t xml:space="preserve">Sueldo Promedio o el del mes, el que sea menor (Anexo II, rubro E) </t>
  </si>
  <si>
    <t>proporcionar en funcion de Habituales y no Habituales</t>
  </si>
  <si>
    <t>proporcionar entre Gravadas y exentas</t>
  </si>
  <si>
    <t>Deducción Especial - Tramo 1 - Acumulada mes anterior</t>
  </si>
  <si>
    <t>Deducción Especial - Tramo 2 - Acumulada mes anterior</t>
  </si>
  <si>
    <t>Deducción Especial - Tramo 2 - del mes</t>
  </si>
  <si>
    <t>Deducción Especial - Tramo 1 - del mes</t>
  </si>
  <si>
    <t>Nro. liquidacion</t>
  </si>
  <si>
    <t>Ganancia neta para determinación de escala (sin hs. estras gravadas)</t>
  </si>
  <si>
    <t>Ganancia Neta Total</t>
  </si>
  <si>
    <t>Ganancia Sujeta a Impuesto total</t>
  </si>
  <si>
    <t>Tramo de escala de ganancias</t>
  </si>
  <si>
    <t>SIEMPRE EMPEZAR A CARGAR DATOS MENSUALES A PARTIR DE LA COLUMNA H.  NO DEJAR COLUMNAS SIN DATOS ENTRE DOS USADAS</t>
  </si>
  <si>
    <t>TEMA DEVOLUCIONES EN CUOTAS:</t>
  </si>
  <si>
    <t>Bono por productividad, falla de caja, etc</t>
  </si>
  <si>
    <t>TOTALES</t>
  </si>
  <si>
    <t>Ganancia Neta Acumulada (sin considerar horas extras gravadas)</t>
  </si>
  <si>
    <t>CUIL (sin guiones):</t>
  </si>
  <si>
    <t>DT</t>
  </si>
  <si>
    <t>04MNI</t>
  </si>
  <si>
    <t>Sueldo bruto de la liquidación a considerar</t>
  </si>
  <si>
    <t>DETERMINACION DEL IMPORTE A RETENER</t>
  </si>
  <si>
    <t>Ganancia Bruta del mes que se liquida</t>
  </si>
  <si>
    <t>Apartado A</t>
  </si>
  <si>
    <t>Retribuciones no habitaules del mes que se liquida</t>
  </si>
  <si>
    <t>Apartado B</t>
  </si>
  <si>
    <t xml:space="preserve">Ganancia Sueldo Avual Complementario </t>
  </si>
  <si>
    <t>Apartado C</t>
  </si>
  <si>
    <t>Deducciones aComputar</t>
  </si>
  <si>
    <t>Apartado D</t>
  </si>
  <si>
    <t>Deducción Sueldo Anual Complementario</t>
  </si>
  <si>
    <t>GANANCIA NETA DEL MES QUE SE LIQUIDA</t>
  </si>
  <si>
    <t>1 + 2 + 3 - 4 - 5</t>
  </si>
  <si>
    <t>Ganancia neta de meses anteriores (dentro del mismo período fiscal)</t>
  </si>
  <si>
    <t>Monto</t>
  </si>
  <si>
    <t>GANANCIA NETA ACUMULADA AL MES QUE SE LIQUIDA</t>
  </si>
  <si>
    <t>6 + 7</t>
  </si>
  <si>
    <t>Deducciones personales acumuladas al mes que se liquida</t>
  </si>
  <si>
    <t>Apartado E</t>
  </si>
  <si>
    <t>Ganancia No Imponible</t>
  </si>
  <si>
    <t>Cargas de familia</t>
  </si>
  <si>
    <t>Deducción especial incrementada 1º parte</t>
  </si>
  <si>
    <t>Deducción especial incrementada 2º parte</t>
  </si>
  <si>
    <t>GANANCIA NETA SUJETA A IMPUESTO</t>
  </si>
  <si>
    <t>8 - suma(9)</t>
  </si>
  <si>
    <t>Impuesto Determinado</t>
  </si>
  <si>
    <t>Apartado F</t>
  </si>
  <si>
    <t>Pagos a cuenta</t>
  </si>
  <si>
    <t>Apartado G</t>
  </si>
  <si>
    <t>retenciones practicadas en meses anteriores en el respectivo período fiscal</t>
  </si>
  <si>
    <t>Apartado H</t>
  </si>
  <si>
    <t>Devoluciones efectuadas al beneficiario</t>
  </si>
  <si>
    <t>Importe a retener en el período</t>
  </si>
  <si>
    <t>11 - 12 - 13 +14</t>
  </si>
  <si>
    <t xml:space="preserve">$ . . . . . . . . . . . . . </t>
  </si>
  <si>
    <t>Se considera ganancia bruta al total de sumas abonadas en cada período mensual (sin deducción alguna), por cualquier concepto</t>
  </si>
  <si>
    <t>Asignaciones familiares</t>
  </si>
  <si>
    <t>Intereses por préstamos al empleador</t>
  </si>
  <si>
    <t>Indemnizaciones por causa de muerte o incapacidad, por accidente o enfermedad</t>
  </si>
  <si>
    <t>d</t>
  </si>
  <si>
    <t>Indemnizaciones por antigüedad</t>
  </si>
  <si>
    <t>Indemnizaciones por acogimiento a retiros voluntarios (sin exceder el monto de indemnizacion por despido)</t>
  </si>
  <si>
    <t>Servicios realizados en Tierra del Fuego, Antártida e Islas del Atlántico Sur (Ley 19.640)</t>
  </si>
  <si>
    <t>Aquellos que tengan tratamiento de exentos conforme a leyes especiales</t>
  </si>
  <si>
    <t>Indemnización por estabilidad y asignación gremial (art. 52 Ley 23.551) y por despido por causa embarazo (Art. 178 LCT)</t>
  </si>
  <si>
    <t>Gratificaciones por cese laboral por mutuo acuerdo (Art. 241 LCT)</t>
  </si>
  <si>
    <t>Adicional por material didáctivo abonado al personal docente, con un tope del 40% del MNI</t>
  </si>
  <si>
    <t>Compensación de gastos s/art. 10 Ley 27.555 Teletrabajo</t>
  </si>
  <si>
    <t>NO CONSTITUYEN GANANCIAS INTEGRANTES DE LA BASE DE CALCULO LOS MONTOS ABONADOS POR EL EMPLEADOR EN CONCEPTO DE:</t>
  </si>
  <si>
    <t>Bono por produtividad, fallo de caja o similares, hasta un 40% del MNI, para sueldos inferiores a $ 300.000,01</t>
  </si>
  <si>
    <t>Suplementos particulares s/art. 57 de la Ley 19.101 del personal militar</t>
  </si>
  <si>
    <t>ñ</t>
  </si>
  <si>
    <t>r</t>
  </si>
  <si>
    <t>Otorgamiento o pago documentado de cursos o seminarios de capacitación indispensables para el desempeño de tareas</t>
  </si>
  <si>
    <t xml:space="preserve">Reintegro de gastos de guardería, documentados, para hijos(as) o hijastros (as) de hasta tres años de edad, cuando el empleador no cuente con instalaciones a ese fin </t>
  </si>
  <si>
    <t>Provisión de herramientas educativas para hijos(as) o hihastros (as) menores de 18 o incapacitados para el tranajo (inc. g art. 103 bis de la LCT)</t>
  </si>
  <si>
    <t>Otorgamiento o pago documentado de cursos o seminarios de capacitación para hijos(as) o hijastros(as) o incapacitados para el trabajo, hasta el 40% del MNI</t>
  </si>
  <si>
    <t>APARTADO A: GANANCIA BRUTA</t>
  </si>
  <si>
    <t>APARTADO A: REMUNERACIONES NO HABITUALES</t>
  </si>
  <si>
    <t>Todos los meses deberán adicionarse a la ganancia bruta del mes (según apartado A) y las retribuciones no habituales previstas en el apartado B, una doceava parte de la suma de tales ganancias en concepto de SAC</t>
  </si>
  <si>
    <t>En los meses en que se abonen las cuotas del SAC, el empleador puede optar por:</t>
  </si>
  <si>
    <t>Ajustar el SAC a considerar en cada semestre al valor efectivamente abonado en cada cuota</t>
  </si>
  <si>
    <t>APARTADO C: SUELDO ANUAL COMPLEMENTARIO GRAVADO</t>
  </si>
  <si>
    <t>APARTADO D: DEDUCCIONES</t>
  </si>
  <si>
    <t>Personal de Casas Particulares</t>
  </si>
  <si>
    <t>Aportes a caja en la medida que sea obligatorio para el beneficiario</t>
  </si>
  <si>
    <t>40% MNI. Si es transporte a larga distancia, hasta el MNI</t>
  </si>
  <si>
    <t>APARTADO E: DEDUCCIONES PERSONALES</t>
  </si>
  <si>
    <t>No pueden superar la Ganancia Neta acumulada del mes que se liquida.</t>
  </si>
  <si>
    <t>Jubilados Patagonia</t>
  </si>
  <si>
    <t>Jubilados zona diferencial</t>
  </si>
  <si>
    <t>Porc. deduc.</t>
  </si>
  <si>
    <t>por cada</t>
  </si>
  <si>
    <t>hijo</t>
  </si>
  <si>
    <t>REx01</t>
  </si>
  <si>
    <t>NEx02</t>
  </si>
  <si>
    <t>REx00</t>
  </si>
  <si>
    <t>NEx00</t>
  </si>
  <si>
    <t>NEx03</t>
  </si>
  <si>
    <t>SECTOR DE CALCULOS - No cargar nada en este rubro - RECOMIENDO OCULTAR</t>
  </si>
  <si>
    <t>Material Didáctico Personal Docente</t>
  </si>
  <si>
    <t>Reintegro de gastos cursos P/para hijos.</t>
  </si>
  <si>
    <t>Material Didáctico Personal Docente - Exento</t>
  </si>
  <si>
    <t>Material Didáctico Personal Docente - Gravado</t>
  </si>
  <si>
    <t>Reintegro de gastos cursos P/para hijos - Exento</t>
  </si>
  <si>
    <t>Reintegro de gastos cursos P/para hijos - Gravado</t>
  </si>
  <si>
    <t>Movilidad y Viáticos</t>
  </si>
  <si>
    <t>El sistema permite SÓLO 14 liquidaciones (UNA POR MES Y LAS DOS CUOTAS DE AGUINALDO) en el año más una liquidación final</t>
  </si>
  <si>
    <t>RETENCIONES / DEVOLUCIONES EFECTUADAS EN EL MES</t>
  </si>
  <si>
    <t>Retención/Devolución total a efectuar en el mes:</t>
  </si>
  <si>
    <t xml:space="preserve">Otros Haberes Remunerativos no alcanzados en Ganancias </t>
  </si>
  <si>
    <t>Reintegro de gastos cursos p/para hijos.</t>
  </si>
  <si>
    <t>REx02</t>
  </si>
  <si>
    <t>NEx04</t>
  </si>
  <si>
    <t>Otros conceptos exentos, sin topes</t>
  </si>
  <si>
    <t>Movilidad y Viáticos (Remunerativos)</t>
  </si>
  <si>
    <t>Movilidad y Viáticos (No Remunerativos)</t>
  </si>
  <si>
    <t>Movilidad y Viáticos - Exento No remunerativo</t>
  </si>
  <si>
    <t>Movilidad y Viáticos - Exento Remunerativo</t>
  </si>
  <si>
    <t>Movilidad y Viáticos - Gravado Remunerativo</t>
  </si>
  <si>
    <t>Movilidad y Viáticos - Gravado No Remunerativo</t>
  </si>
  <si>
    <t>Cuotas Partes Fdo. Comun Inversion</t>
  </si>
  <si>
    <t>MONTO TOTAL REALMENTE RETENIDO / DEVUELTO (Positivo / Negativo) EN EL MES</t>
  </si>
  <si>
    <t>En los casos en que haya más de una liquidación por mes, sumar los datos en la misma columna .</t>
  </si>
  <si>
    <t>Usar las filas que dicen "Retenciones / Devoluciones efectuadas en el mes " para cargar los efectivamente retenido o devuelto en cada mes. Si se hacen varias liquidaciones en el mismo mes, aconsejo poner los montos en distintos renglones.</t>
  </si>
  <si>
    <t>Si por alguna razón se establece que una devolución de retenciones se haga en cuotas, en la liquidación donde se produzca dicha determinación, en esta planilla hay que informar el total de devolución a efectuar (como si se devolviera todo en una sola vez).</t>
  </si>
  <si>
    <t>Ante probables errores en el diseño de la presente, favor de enviar mail a "r_m_santoro@hotmail.com". En este caso, junto las observaciones y analizo las correcciones a realizar.</t>
  </si>
  <si>
    <t>Es fundamental colocar la fecha de pago para que el sistema tenga en cuenta el mes a considerar.</t>
  </si>
  <si>
    <t>Plus vacacional, ajuste de haberes de años anteriores, gratificaciones extraordinarias, etc (excepto SAC), los que a los fines de la determinación del impuesto deberán ser imputados en forma proporcional al mes de pago y los meses que resten hasta concluir el año fiscal</t>
  </si>
  <si>
    <t>INSTRUCTIVO Y CRITERIOS ADOPTADOS</t>
  </si>
  <si>
    <t>En este caso se consideran las Deducciones Personales a pleno, y se deben cargar el 40% de los Honorarios Médicos abonados en el año, las percepciones sufridas por compras en el exterior o viajes, y el impuesto sobre los movimientos bancarios.</t>
  </si>
  <si>
    <t>Recordar que en los casos de los conceptos no habituales, si los mismos no superan el 20% de la remuneración habitual del empleado, el empleador puede optar de considerarlos en el cálculo como "Habituales". En tal caso informarlos como remuneraciones habituales.</t>
  </si>
  <si>
    <t>CRITERIOS IMPOSITIVOS ADOPTADOS</t>
  </si>
  <si>
    <t xml:space="preserve">Si los criterios adoptados en la presente no son compartidos por los usuarios, mandarme un mail fundamentando su opinión. </t>
  </si>
  <si>
    <t>Aguinaldo Exento</t>
  </si>
  <si>
    <t>Opciòn a)</t>
  </si>
  <si>
    <t>se toma como tope el 50% del sueldo promedio</t>
  </si>
  <si>
    <t>Opción b)</t>
  </si>
  <si>
    <t>LOS AGUINALDOS DEBEN IR EN COLUMNA POR SEPARADO DEL SUELDO, y en sólo una columna por semestre.</t>
  </si>
  <si>
    <t>REMUNERACIONES ABONADAS POR OTROS EMPLEADORES (informadas en Siradig)</t>
  </si>
  <si>
    <t>Bono por productividad, falla de caja, etc - (Remunerativo)</t>
  </si>
  <si>
    <t>Bono por productividad, falla de caja, etc - (No Remunerativo)</t>
  </si>
  <si>
    <t>NEx01</t>
  </si>
  <si>
    <t>Bonos y Similares - Exento Remunerativo</t>
  </si>
  <si>
    <t>Bonos y Similares - Exento No Remunerativo</t>
  </si>
  <si>
    <t>Bonos y Similares - Gravado Remunerativo</t>
  </si>
  <si>
    <t>Bonos y Similares - Gravado No Remunerativo</t>
  </si>
  <si>
    <t>40%/100% MNI</t>
  </si>
  <si>
    <t xml:space="preserve">Porcentaje deducible en viáticos respecto del MNI  </t>
  </si>
  <si>
    <t>Viáticos y Movilidad exentos</t>
  </si>
  <si>
    <t>Ganancia Neta del mes (no acumulada, para determinar el monto de la DE Tramo 1)</t>
  </si>
  <si>
    <t>DOCEAVA PARTE DE AGUINALDO O AGUINALDO NO EXENTO</t>
  </si>
  <si>
    <t>En los casos en que se calcula en forma semestral, o en la liquidación anual/final, y resulta exento:</t>
  </si>
  <si>
    <t>sobre el tope mensual para el primer tramo</t>
  </si>
  <si>
    <t>sobre el sueldo promedio</t>
  </si>
  <si>
    <t>SUELPROM</t>
  </si>
  <si>
    <t>TOPEMENS</t>
  </si>
  <si>
    <t>El usuario debe considerar (DE ACUERDO CON SU INTERPRETACION) que el tope exento del 50% se considera:</t>
  </si>
  <si>
    <t>EN LA HOJA DE CADA EMPLEADO, SOLO SE DEBEN CARGAR DATOS EN LAS CELDAS SOMBREADAS EN VERDE.</t>
  </si>
  <si>
    <t>No completé los valores de la deduccion especial para jubilados (que cumplan determinados requisitos), ya que si cobra más jubilación que sueldo</t>
  </si>
  <si>
    <t>Sueldo Anual complementario, para remuneraciones inferiores a $ 150.000,01</t>
  </si>
  <si>
    <t>Diferencia entre valor de las horas extras y el de las horas ordinarias percibidas por días feriados, no laborables, inhábiles y fines de semana o de descanso semanal</t>
  </si>
  <si>
    <t>Para Corredores y Viajantes de Comercio que usen vehículo propio, la amortización vehiculo e intereses dedudas relativas a adquisición.</t>
  </si>
  <si>
    <t>Asimismo, se detraerán una doceava parte de las deducciones a computar en dicho mes, en concpeto de deducciones del SAC</t>
  </si>
  <si>
    <t>En la Liquidación Anual o Final hacer los ajustes correspondientes.</t>
  </si>
  <si>
    <t>se toma como tope el 50% del sueldo exento máximo determinado por la AFIP</t>
  </si>
  <si>
    <t>En los casos en que el Aguinaldo no se encuentre exento, ELEGIR EL METODO DEL CALCULO SOBRE EL AGUINALDO (según lo dispuesto en el Anexo II RG 4003 actualizada, apartado C), indicándolo en la hoja "Tablas"</t>
  </si>
  <si>
    <t>Bono por productividad, falla de caja o similiares; Viáticos y Movilidad ya sea con tope del 40% o 100% del MNI); y Material Didáctico Docente</t>
  </si>
  <si>
    <t>Hay varias interpretaciones</t>
  </si>
  <si>
    <t xml:space="preserve">Por ejemplo: </t>
  </si>
  <si>
    <t>Bono por productividad: algunos especialistas  indicaron que la comparación de lo cobrado por ese item (acumulado al mes de pago), se compara con el monto total ANUAL del 40% del MNI, y no contra el proporcional del 40% del MNI acumulado al mes de pago. Otros aplicaron el criterio de comprarr contra el proporcional.</t>
  </si>
  <si>
    <t xml:space="preserve">En esta planilla, POR SIMPLICIDAD DE CONFECCION DE FORMULAS, en cada mes, los comparo con el MNI del mismo mes, no contra el acumulado del MNI ni con el MNI anual total. Lo ajusto en la liquidación anual/final. </t>
  </si>
  <si>
    <t>Este criterio trae diferencia en la determinación del impuesto, pero no son tan significantes.</t>
  </si>
  <si>
    <t>Supongamos un empleado en el segundo o tercer tramo (o sea que es un empleado cuyo sueldo es mayor a los $ 150.000), que por Bono por Productividad en enero cobró $ 5.000 y en febrero $ 8.000, en ambos casos los comparo contra $ 5,589,28 (40% del MNI mensual). En enero deduzco $ 5.000 y en febrero $  5.589,28, mientras que lo correcto sería que en enero tomara $ 5.000 y en febrero $  6.178,56, acumulando $ 11.178,56 (40% MNI acumulado a febrero $ 11.178,56, monto abonado acumulado $ 13.000). En este caso se perjudica el empleado (pero no es tan significativo), pero se ajusta en la Anual. Si durante una parte del año el empleado tiene sueldo menor a $ 150.000, lo favorezco, ya que al tomar una menor deducción por Bono, incremento en ese mes la deducción especial por el primer tramo. y arrastrando este valor adicional a liquidación anual/final.</t>
  </si>
  <si>
    <t>Por estas pequeñas diferencias en el impuesto ¿Uds. creen que la AFIP mandará una inspección?</t>
  </si>
  <si>
    <t>Pueden elegir a su criterio cuál de las dos opciones eligen, en la hoja "Tablas"</t>
  </si>
  <si>
    <t>Como comentó un usuario, la AFIP, con los datos del Libro de Sueldos Digital y el Siradig Trabajador podría hacer el cálculo del impuesto directamente. Sólo habría que agregar en el Libro Digital las fechas de pago</t>
  </si>
  <si>
    <t>Total Deducible (no debe generar Ganancia Sujeta a Impto. negativa):</t>
  </si>
  <si>
    <t>¿qué minimo no imponible se toma para los casos de Zona Patagónica?</t>
  </si>
  <si>
    <t xml:space="preserve">En esta planilla, si el empleado trabaja en zona patagónica, en los casos en que hay que comparar contra el MNI, lo hago contra el MNI correspondiente a esa zona. </t>
  </si>
  <si>
    <t>Percepciones sobre Consumos Exterior y compras Moneda Extranjera</t>
  </si>
  <si>
    <t>Para este item, hay dos posibles topes: el 40% del MNI o el 100% del MNI dependiendo la actividad del empleado. Hay que seleccionar el porcentaje en cada mes,. en las celdas al pie (debajo de las cargas de familia).</t>
  </si>
  <si>
    <t>desde</t>
  </si>
  <si>
    <t>hasta</t>
  </si>
  <si>
    <t>Deduccion</t>
  </si>
  <si>
    <t>Tope 1º aguinaldo</t>
  </si>
  <si>
    <t>Tope 2º aguinaldo</t>
  </si>
  <si>
    <t>VALORES DEL ANEXO IV, MES POR MES</t>
  </si>
  <si>
    <t>promedio 1º sem.</t>
  </si>
  <si>
    <t>promedio 2º sem.</t>
  </si>
  <si>
    <t>Cant. meses 1º sem.</t>
  </si>
  <si>
    <t>Cant. meses 2º sem.</t>
  </si>
  <si>
    <t>NO ELIMINAR NI INSERTAR COLUMNAS Y/O FILAS EN LA HOJA DE LOS LEGAJOS.</t>
  </si>
  <si>
    <t xml:space="preserve">Promedio anual: </t>
  </si>
  <si>
    <t>EL SISTEMA NO TIENE PREVISTO:</t>
  </si>
  <si>
    <t>* EL PAGO DE MÁS DE DOS AGUINALDOS AL AÑO. En el caso de que haya pagos por ajustes de aguinaldo, analicen en cada caso dónde poner esos montos adicionales, y en tal caso no usar el renglón de aguinaldo)</t>
  </si>
  <si>
    <t>* La variación final por ubicación geográfica</t>
  </si>
  <si>
    <t>Sueldo Promedio (sin aguinaldo), a considerar en el período liquidado</t>
  </si>
  <si>
    <t>es el organismo encargado de abonarle la jubilación el encargado de hacerles las retenciones, entidades que no creo que usen esta planilla.</t>
  </si>
  <si>
    <t>HIJOS (deducción normal, en caso de ser discapacitado, indicándolo en la hoja del empleado; el sistema duplica el monto)</t>
  </si>
  <si>
    <t>Fecha de pago (en base a esta fecha se toman las deducciones):</t>
  </si>
  <si>
    <t>Mes de devengamiento (por ahora meramente informativo)</t>
  </si>
  <si>
    <t>NO TENGO EN CUENTA EL TEMA DE "DEVENGAMIENTO" YA QUE OBLIGARIA A CAMBIAR TOTALMENTE EL DISEÑO DE LA PLANILLA. SIGO</t>
  </si>
  <si>
    <t>CONSIDERANDO SOLO LA FECHA DE PAGO</t>
  </si>
  <si>
    <t>LAS HOJAS ESTAN TOTALMENTE DESPROTEGIDAS, POR LO QUE PUEDEN VARIAR LAS FORMULAS A SU GUSTO</t>
  </si>
  <si>
    <t>No es responsabilidad del autor los resultados obtenidos con la aplicación. Cada liquidación tiene su particularidad.  Para realizar una correcta liquidación se recomienda consulte a un Contador Público Matriculado.</t>
  </si>
  <si>
    <t>Créditos</t>
  </si>
  <si>
    <t>Autor: Rubén Santoro</t>
  </si>
  <si>
    <t>Publicado por www.ignacioonline.com.ar</t>
  </si>
  <si>
    <t>Planilla Retenciones Ganancias cuarta Categoría en Relaación de dependencia 2021 v5</t>
  </si>
  <si>
    <t>Este libro se compone 5 hojas para estimar retenciones de ganancias 4ta categorìa para empleados en relación de dependencia 2021. Incorpora cambios RG 5076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</si>
</sst>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_(* #,##0.00_);_(* \(#,##0.00\);_(* &quot;-&quot;??_);_(@_)"/>
    <numFmt numFmtId="166" formatCode="_ * #,##0.00_ ;_ * \-#,##0.00_ ;_ * &quot;-&quot;??_ ;_ @_ "/>
    <numFmt numFmtId="167" formatCode="#,##0_ ;\-#,##0\ "/>
    <numFmt numFmtId="168" formatCode="mmm\-yyyy"/>
  </numFmts>
  <fonts count="28" x14ac:knownFonts="1">
    <font>
      <sz val="10"/>
      <name val="Times New Roman"/>
    </font>
    <font>
      <b/>
      <sz val="10"/>
      <name val="Times New Roman"/>
      <family val="1"/>
    </font>
    <font>
      <sz val="10"/>
      <name val="Times New Roman"/>
      <family val="1"/>
    </font>
    <font>
      <b/>
      <sz val="10"/>
      <name val="Times New Roman"/>
      <family val="1"/>
    </font>
    <font>
      <sz val="10"/>
      <name val="Times New Roman"/>
      <family val="1"/>
    </font>
    <font>
      <sz val="8"/>
      <color indexed="81"/>
      <name val="Tahoma"/>
      <family val="2"/>
    </font>
    <font>
      <sz val="14"/>
      <color indexed="81"/>
      <name val="Tahoma"/>
      <family val="2"/>
    </font>
    <font>
      <b/>
      <sz val="14"/>
      <color indexed="81"/>
      <name val="Tahoma"/>
      <family val="2"/>
    </font>
    <font>
      <sz val="10"/>
      <color indexed="9"/>
      <name val="Times New Roman"/>
      <family val="1"/>
    </font>
    <font>
      <sz val="10"/>
      <color indexed="10"/>
      <name val="Times New Roman"/>
      <family val="1"/>
    </font>
    <font>
      <sz val="8"/>
      <name val="Times New Roman"/>
      <family val="1"/>
    </font>
    <font>
      <b/>
      <sz val="8"/>
      <color indexed="81"/>
      <name val="Tahoma"/>
      <family val="2"/>
    </font>
    <font>
      <b/>
      <sz val="10"/>
      <color indexed="81"/>
      <name val="Tahoma"/>
      <family val="2"/>
    </font>
    <font>
      <sz val="8"/>
      <name val="Times New Roman"/>
      <family val="1"/>
    </font>
    <font>
      <sz val="10"/>
      <color theme="0"/>
      <name val="Times New Roman"/>
      <family val="1"/>
    </font>
    <font>
      <sz val="9"/>
      <color indexed="81"/>
      <name val="Tahoma"/>
      <family val="2"/>
    </font>
    <font>
      <b/>
      <sz val="9"/>
      <color indexed="81"/>
      <name val="Tahoma"/>
      <family val="2"/>
    </font>
    <font>
      <u/>
      <sz val="10"/>
      <color theme="10"/>
      <name val="Times New Roman"/>
    </font>
    <font>
      <b/>
      <sz val="12"/>
      <color theme="7" tint="-0.499984740745262"/>
      <name val="Calibri"/>
      <family val="2"/>
      <scheme val="minor"/>
    </font>
    <font>
      <sz val="10"/>
      <name val="Calibri"/>
      <family val="2"/>
      <scheme val="minor"/>
    </font>
    <font>
      <sz val="12"/>
      <name val="Calibri"/>
      <family val="2"/>
      <scheme val="minor"/>
    </font>
    <font>
      <sz val="11"/>
      <name val="Calibri"/>
      <family val="2"/>
      <scheme val="minor"/>
    </font>
    <font>
      <sz val="10"/>
      <color theme="7" tint="-0.499984740745262"/>
      <name val="Times New Roman"/>
      <family val="1"/>
    </font>
    <font>
      <sz val="10"/>
      <color theme="7" tint="-0.499984740745262"/>
      <name val="Calibri"/>
      <family val="2"/>
      <scheme val="minor"/>
    </font>
    <font>
      <b/>
      <u/>
      <sz val="11"/>
      <color theme="7" tint="-0.499984740745262"/>
      <name val="Calibri"/>
      <family val="2"/>
      <scheme val="minor"/>
    </font>
    <font>
      <sz val="11"/>
      <color theme="7" tint="-0.499984740745262"/>
      <name val="Calibri"/>
      <family val="2"/>
      <scheme val="minor"/>
    </font>
    <font>
      <b/>
      <sz val="11"/>
      <color theme="7" tint="-0.499984740745262"/>
      <name val="Calibri"/>
      <family val="2"/>
      <scheme val="minor"/>
    </font>
    <font>
      <u/>
      <sz val="10"/>
      <color theme="7" tint="-0.499984740745262"/>
      <name val="Times New Roman"/>
      <family val="1"/>
    </font>
  </fonts>
  <fills count="14">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gray0625"/>
    </fill>
    <fill>
      <patternFill patternType="solid">
        <fgColor theme="6" tint="0.59996337778862885"/>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theme="9" tint="-0.249977111117893"/>
        <bgColor indexed="64"/>
      </patternFill>
    </fill>
    <fill>
      <patternFill patternType="solid">
        <fgColor rgb="FFFFFF00"/>
        <bgColor indexed="64"/>
      </patternFill>
    </fill>
    <fill>
      <patternFill patternType="solid">
        <fgColor theme="0" tint="-4.9989318521683403E-2"/>
        <bgColor indexed="64"/>
      </patternFill>
    </fill>
  </fills>
  <borders count="46">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s>
  <cellStyleXfs count="3">
    <xf numFmtId="0" fontId="0" fillId="0" borderId="0"/>
    <xf numFmtId="0" fontId="2" fillId="0" borderId="0"/>
    <xf numFmtId="0" fontId="17" fillId="0" borderId="0" applyNumberFormat="0" applyFill="0" applyBorder="0" applyAlignment="0" applyProtection="0"/>
  </cellStyleXfs>
  <cellXfs count="474">
    <xf numFmtId="0" fontId="0" fillId="0" borderId="0" xfId="0"/>
    <xf numFmtId="39" fontId="0" fillId="0" borderId="0" xfId="0" applyNumberFormat="1"/>
    <xf numFmtId="4" fontId="0" fillId="0" borderId="0" xfId="0" applyNumberFormat="1"/>
    <xf numFmtId="0" fontId="0" fillId="0" borderId="0" xfId="0" applyFill="1"/>
    <xf numFmtId="0" fontId="4" fillId="0" borderId="0" xfId="0" applyFont="1"/>
    <xf numFmtId="0" fontId="0" fillId="0" borderId="0" xfId="0" applyFill="1" applyBorder="1"/>
    <xf numFmtId="0" fontId="3" fillId="0" borderId="0" xfId="0" applyFont="1"/>
    <xf numFmtId="0" fontId="0" fillId="0" borderId="0" xfId="0" quotePrefix="1"/>
    <xf numFmtId="0" fontId="0" fillId="0" borderId="0" xfId="0" applyAlignment="1" applyProtection="1">
      <alignment horizontal="center"/>
    </xf>
    <xf numFmtId="4" fontId="0" fillId="0" borderId="0" xfId="0" applyNumberFormat="1" applyProtection="1"/>
    <xf numFmtId="0" fontId="0" fillId="0" borderId="2" xfId="0" applyFill="1" applyBorder="1" applyAlignment="1" applyProtection="1">
      <alignment horizontal="center"/>
    </xf>
    <xf numFmtId="166" fontId="0" fillId="0" borderId="4" xfId="0" applyNumberFormat="1" applyFill="1" applyBorder="1" applyProtection="1"/>
    <xf numFmtId="166" fontId="0" fillId="0" borderId="4" xfId="0" applyNumberFormat="1" applyFill="1" applyBorder="1" applyAlignment="1" applyProtection="1">
      <alignment horizontal="center"/>
    </xf>
    <xf numFmtId="0" fontId="0" fillId="0" borderId="0" xfId="0" applyFill="1" applyBorder="1" applyAlignment="1" applyProtection="1">
      <alignment horizontal="center"/>
    </xf>
    <xf numFmtId="0" fontId="0" fillId="0" borderId="0" xfId="0" applyProtection="1"/>
    <xf numFmtId="0" fontId="2" fillId="0" borderId="0" xfId="0" applyFont="1" applyProtection="1"/>
    <xf numFmtId="9" fontId="2" fillId="0" borderId="0" xfId="0" applyNumberFormat="1" applyFont="1" applyProtection="1"/>
    <xf numFmtId="0" fontId="1" fillId="0" borderId="0" xfId="0" applyFont="1" applyProtection="1"/>
    <xf numFmtId="0" fontId="13" fillId="0" borderId="0" xfId="0" applyFont="1" applyAlignment="1" applyProtection="1">
      <alignment horizontal="center" vertical="center" wrapText="1"/>
    </xf>
    <xf numFmtId="0" fontId="4" fillId="0" borderId="0" xfId="0" applyFont="1" applyBorder="1" applyProtection="1"/>
    <xf numFmtId="0" fontId="0" fillId="0" borderId="4" xfId="0" applyFill="1" applyBorder="1" applyAlignment="1" applyProtection="1">
      <alignment horizontal="center"/>
    </xf>
    <xf numFmtId="0" fontId="0" fillId="0" borderId="0" xfId="0" applyFill="1" applyProtection="1"/>
    <xf numFmtId="0" fontId="4" fillId="0" borderId="0" xfId="0" applyFont="1" applyFill="1" applyProtection="1"/>
    <xf numFmtId="0" fontId="4" fillId="0" borderId="4" xfId="0" applyFont="1" applyBorder="1" applyProtection="1"/>
    <xf numFmtId="0" fontId="4" fillId="0" borderId="13" xfId="0" quotePrefix="1" applyFont="1" applyFill="1" applyBorder="1" applyAlignment="1" applyProtection="1">
      <alignment horizontal="left"/>
    </xf>
    <xf numFmtId="4" fontId="0" fillId="0" borderId="13" xfId="0" applyNumberFormat="1" applyFill="1" applyBorder="1" applyProtection="1"/>
    <xf numFmtId="0" fontId="4" fillId="0" borderId="4" xfId="0" applyFont="1" applyFill="1" applyBorder="1" applyAlignment="1" applyProtection="1">
      <alignment horizontal="left"/>
    </xf>
    <xf numFmtId="0" fontId="4" fillId="0" borderId="0" xfId="0" applyFont="1" applyProtection="1"/>
    <xf numFmtId="166" fontId="0" fillId="0" borderId="4" xfId="0" applyNumberFormat="1" applyFill="1" applyBorder="1" applyAlignment="1" applyProtection="1">
      <alignment horizontal="right"/>
    </xf>
    <xf numFmtId="0" fontId="4" fillId="0" borderId="19" xfId="0" applyFont="1" applyFill="1" applyBorder="1" applyProtection="1"/>
    <xf numFmtId="0" fontId="4" fillId="0" borderId="19" xfId="0" applyFont="1" applyFill="1" applyBorder="1" applyAlignment="1" applyProtection="1">
      <alignment horizontal="center"/>
    </xf>
    <xf numFmtId="4" fontId="0" fillId="0" borderId="0" xfId="0" applyNumberFormat="1" applyFill="1" applyBorder="1" applyProtection="1"/>
    <xf numFmtId="166" fontId="3" fillId="0" borderId="4" xfId="0" applyNumberFormat="1" applyFont="1" applyFill="1" applyBorder="1" applyProtection="1"/>
    <xf numFmtId="166" fontId="3" fillId="0" borderId="20" xfId="0" applyNumberFormat="1" applyFont="1" applyFill="1" applyBorder="1" applyProtection="1"/>
    <xf numFmtId="0" fontId="0" fillId="0" borderId="0" xfId="0" applyBorder="1" applyProtection="1"/>
    <xf numFmtId="0" fontId="4" fillId="0" borderId="14" xfId="0" applyFont="1" applyBorder="1" applyProtection="1"/>
    <xf numFmtId="39" fontId="0" fillId="0" borderId="20" xfId="0" applyNumberFormat="1" applyFill="1" applyBorder="1" applyProtection="1"/>
    <xf numFmtId="166" fontId="0" fillId="0" borderId="20" xfId="0" applyNumberFormat="1" applyFill="1" applyBorder="1" applyProtection="1"/>
    <xf numFmtId="0" fontId="3" fillId="0" borderId="0" xfId="0" applyFont="1" applyFill="1" applyAlignment="1" applyProtection="1">
      <alignment horizontal="center"/>
    </xf>
    <xf numFmtId="4" fontId="0" fillId="0" borderId="0" xfId="0" applyNumberFormat="1" applyFill="1" applyProtection="1"/>
    <xf numFmtId="0" fontId="3" fillId="0" borderId="0" xfId="0" applyFont="1" applyFill="1" applyBorder="1" applyAlignment="1" applyProtection="1">
      <alignment horizontal="center"/>
    </xf>
    <xf numFmtId="0" fontId="3" fillId="0" borderId="2" xfId="0" applyFont="1" applyFill="1" applyBorder="1" applyAlignment="1" applyProtection="1">
      <alignment horizontal="center"/>
    </xf>
    <xf numFmtId="0" fontId="4" fillId="0" borderId="4" xfId="0" applyFont="1" applyFill="1" applyBorder="1" applyProtection="1"/>
    <xf numFmtId="0" fontId="0" fillId="0" borderId="4" xfId="0" applyFill="1" applyBorder="1" applyProtection="1"/>
    <xf numFmtId="166" fontId="0" fillId="0" borderId="11" xfId="0" applyNumberFormat="1" applyFill="1" applyBorder="1" applyProtection="1"/>
    <xf numFmtId="0" fontId="0" fillId="0" borderId="19" xfId="0" applyFill="1" applyBorder="1" applyProtection="1"/>
    <xf numFmtId="39" fontId="0" fillId="0" borderId="0" xfId="0" applyNumberFormat="1" applyFill="1" applyProtection="1"/>
    <xf numFmtId="0" fontId="4" fillId="0" borderId="0" xfId="0" applyFont="1" applyAlignment="1" applyProtection="1">
      <alignment horizontal="center"/>
    </xf>
    <xf numFmtId="39" fontId="0" fillId="0" borderId="0" xfId="0" applyNumberFormat="1" applyProtection="1"/>
    <xf numFmtId="0" fontId="2" fillId="0" borderId="4" xfId="0" applyFont="1" applyFill="1" applyBorder="1" applyAlignment="1" applyProtection="1">
      <alignment horizontal="left"/>
    </xf>
    <xf numFmtId="0" fontId="2" fillId="0" borderId="4" xfId="0" applyFont="1" applyBorder="1" applyProtection="1"/>
    <xf numFmtId="0" fontId="0" fillId="0" borderId="4" xfId="0" applyBorder="1"/>
    <xf numFmtId="166" fontId="1" fillId="0" borderId="4" xfId="0" applyNumberFormat="1" applyFont="1" applyFill="1" applyBorder="1" applyProtection="1"/>
    <xf numFmtId="0" fontId="2" fillId="0" borderId="0" xfId="0" applyFont="1"/>
    <xf numFmtId="0" fontId="4" fillId="0" borderId="0" xfId="0" applyFont="1" applyFill="1" applyBorder="1" applyProtection="1"/>
    <xf numFmtId="14" fontId="0" fillId="0" borderId="0" xfId="0" applyNumberFormat="1" applyFill="1" applyBorder="1" applyAlignment="1" applyProtection="1">
      <alignment horizontal="center"/>
    </xf>
    <xf numFmtId="10" fontId="0" fillId="0" borderId="0" xfId="0" applyNumberFormat="1" applyFill="1" applyBorder="1" applyAlignment="1" applyProtection="1">
      <alignment horizontal="center"/>
    </xf>
    <xf numFmtId="0" fontId="2" fillId="0" borderId="19" xfId="0" applyFont="1" applyBorder="1" applyProtection="1"/>
    <xf numFmtId="167" fontId="0" fillId="0" borderId="4" xfId="0" applyNumberFormat="1" applyFill="1" applyBorder="1" applyAlignment="1" applyProtection="1">
      <alignment horizontal="center"/>
    </xf>
    <xf numFmtId="0" fontId="0" fillId="0" borderId="0" xfId="0" applyAlignment="1">
      <alignment wrapText="1"/>
    </xf>
    <xf numFmtId="0" fontId="2" fillId="0" borderId="4" xfId="0" applyFont="1" applyBorder="1"/>
    <xf numFmtId="0" fontId="2" fillId="0" borderId="4" xfId="0" applyFont="1" applyBorder="1" applyAlignment="1">
      <alignment wrapText="1"/>
    </xf>
    <xf numFmtId="0" fontId="0" fillId="0" borderId="4" xfId="0" applyBorder="1" applyAlignment="1">
      <alignment wrapText="1"/>
    </xf>
    <xf numFmtId="0" fontId="2" fillId="0" borderId="4" xfId="0" applyFont="1" applyBorder="1" applyAlignment="1">
      <alignment vertical="center"/>
    </xf>
    <xf numFmtId="0" fontId="2" fillId="0" borderId="4" xfId="0" applyFont="1" applyBorder="1" applyAlignment="1">
      <alignment vertical="center" wrapText="1"/>
    </xf>
    <xf numFmtId="0" fontId="0" fillId="0" borderId="4" xfId="0" applyBorder="1" applyAlignment="1">
      <alignment vertical="center" wrapText="1"/>
    </xf>
    <xf numFmtId="0" fontId="2" fillId="0" borderId="4" xfId="0" applyFont="1" applyFill="1" applyBorder="1" applyAlignment="1">
      <alignment vertical="center"/>
    </xf>
    <xf numFmtId="9" fontId="0" fillId="0" borderId="4" xfId="0" applyNumberFormat="1" applyBorder="1" applyAlignment="1">
      <alignment vertical="center" wrapText="1"/>
    </xf>
    <xf numFmtId="9" fontId="2" fillId="0" borderId="4" xfId="0" applyNumberFormat="1" applyFont="1" applyBorder="1" applyAlignment="1">
      <alignment vertical="center" wrapText="1"/>
    </xf>
    <xf numFmtId="166" fontId="0" fillId="0" borderId="0" xfId="0" applyNumberFormat="1" applyFill="1" applyBorder="1" applyProtection="1"/>
    <xf numFmtId="166" fontId="0" fillId="0" borderId="13" xfId="0" applyNumberFormat="1" applyFill="1" applyBorder="1" applyProtection="1"/>
    <xf numFmtId="39" fontId="0" fillId="0" borderId="11" xfId="0" applyNumberFormat="1" applyFill="1" applyBorder="1" applyProtection="1"/>
    <xf numFmtId="39" fontId="0" fillId="0" borderId="13" xfId="0" applyNumberFormat="1" applyFill="1" applyBorder="1" applyProtection="1"/>
    <xf numFmtId="0" fontId="2" fillId="0" borderId="19" xfId="0" applyFont="1" applyFill="1" applyBorder="1" applyAlignment="1" applyProtection="1">
      <alignment horizontal="left"/>
    </xf>
    <xf numFmtId="166" fontId="1" fillId="0" borderId="20" xfId="0" applyNumberFormat="1" applyFont="1" applyFill="1" applyBorder="1" applyProtection="1"/>
    <xf numFmtId="0" fontId="4" fillId="0" borderId="19" xfId="0" applyFont="1" applyFill="1" applyBorder="1" applyAlignment="1" applyProtection="1">
      <alignment horizontal="left"/>
    </xf>
    <xf numFmtId="0" fontId="0" fillId="0" borderId="0" xfId="0" applyBorder="1" applyAlignment="1" applyProtection="1">
      <alignment horizontal="center"/>
    </xf>
    <xf numFmtId="0" fontId="2" fillId="0" borderId="4" xfId="0" applyFont="1" applyFill="1" applyBorder="1" applyProtection="1"/>
    <xf numFmtId="0" fontId="2" fillId="0" borderId="0" xfId="0" applyFont="1" applyFill="1" applyProtection="1"/>
    <xf numFmtId="166" fontId="0" fillId="0" borderId="0" xfId="0" applyNumberFormat="1" applyProtection="1"/>
    <xf numFmtId="0" fontId="0" fillId="0" borderId="0" xfId="0" applyFont="1" applyFill="1" applyProtection="1"/>
    <xf numFmtId="166" fontId="0" fillId="4" borderId="1" xfId="0" applyNumberFormat="1" applyFill="1" applyBorder="1" applyProtection="1"/>
    <xf numFmtId="166" fontId="0" fillId="4" borderId="0" xfId="0" applyNumberFormat="1" applyFill="1" applyBorder="1" applyProtection="1"/>
    <xf numFmtId="166" fontId="0" fillId="4" borderId="8" xfId="0" applyNumberFormat="1" applyFill="1" applyBorder="1" applyProtection="1"/>
    <xf numFmtId="166" fontId="0" fillId="4" borderId="13" xfId="0" applyNumberFormat="1" applyFill="1" applyBorder="1" applyProtection="1"/>
    <xf numFmtId="166" fontId="0" fillId="4" borderId="19" xfId="0" applyNumberFormat="1" applyFill="1" applyBorder="1" applyProtection="1"/>
    <xf numFmtId="166" fontId="0" fillId="4" borderId="20" xfId="0" applyNumberFormat="1" applyFill="1" applyBorder="1" applyProtection="1"/>
    <xf numFmtId="166" fontId="9" fillId="4" borderId="11" xfId="0" applyNumberFormat="1" applyFont="1" applyFill="1" applyBorder="1" applyProtection="1"/>
    <xf numFmtId="166" fontId="9" fillId="4" borderId="0" xfId="0" applyNumberFormat="1" applyFont="1" applyFill="1" applyBorder="1" applyProtection="1"/>
    <xf numFmtId="166" fontId="9" fillId="4" borderId="13" xfId="0" applyNumberFormat="1" applyFont="1" applyFill="1" applyBorder="1" applyProtection="1"/>
    <xf numFmtId="0" fontId="14" fillId="0" borderId="0" xfId="0" applyFont="1" applyFill="1" applyProtection="1"/>
    <xf numFmtId="166" fontId="0" fillId="4" borderId="21" xfId="0" applyNumberFormat="1" applyFill="1" applyBorder="1" applyProtection="1"/>
    <xf numFmtId="166" fontId="0" fillId="4" borderId="11" xfId="0" applyNumberFormat="1" applyFill="1" applyBorder="1" applyProtection="1"/>
    <xf numFmtId="166" fontId="2" fillId="6" borderId="4" xfId="0" applyNumberFormat="1" applyFont="1" applyFill="1" applyBorder="1" applyProtection="1">
      <protection locked="0"/>
    </xf>
    <xf numFmtId="166" fontId="0" fillId="6" borderId="4" xfId="0" applyNumberFormat="1" applyFill="1" applyBorder="1" applyProtection="1">
      <protection locked="0"/>
    </xf>
    <xf numFmtId="0" fontId="4" fillId="0" borderId="8" xfId="0" quotePrefix="1" applyFont="1" applyFill="1" applyBorder="1" applyAlignment="1" applyProtection="1">
      <alignment horizontal="left"/>
    </xf>
    <xf numFmtId="0" fontId="4" fillId="6" borderId="15" xfId="0" applyFont="1" applyFill="1" applyBorder="1" applyAlignment="1" applyProtection="1">
      <alignment horizontal="center"/>
      <protection locked="0"/>
    </xf>
    <xf numFmtId="0" fontId="4" fillId="6" borderId="16" xfId="0" applyFont="1" applyFill="1" applyBorder="1" applyAlignment="1" applyProtection="1">
      <alignment horizontal="center"/>
      <protection locked="0"/>
    </xf>
    <xf numFmtId="0" fontId="4" fillId="6" borderId="17" xfId="0" applyFont="1" applyFill="1" applyBorder="1" applyAlignment="1" applyProtection="1">
      <alignment horizontal="center"/>
      <protection locked="0"/>
    </xf>
    <xf numFmtId="0" fontId="4" fillId="6" borderId="4" xfId="0" applyFont="1" applyFill="1" applyBorder="1" applyAlignment="1" applyProtection="1">
      <alignment horizontal="center"/>
      <protection locked="0"/>
    </xf>
    <xf numFmtId="0" fontId="4" fillId="6" borderId="5" xfId="0" applyFont="1" applyFill="1" applyBorder="1" applyAlignment="1" applyProtection="1">
      <alignment horizontal="center"/>
      <protection locked="0"/>
    </xf>
    <xf numFmtId="0" fontId="2" fillId="6" borderId="4" xfId="0" applyFont="1" applyFill="1" applyBorder="1" applyAlignment="1" applyProtection="1">
      <alignment horizontal="center"/>
      <protection locked="0"/>
    </xf>
    <xf numFmtId="0" fontId="2" fillId="6" borderId="5" xfId="0" applyFont="1" applyFill="1" applyBorder="1" applyAlignment="1" applyProtection="1">
      <alignment horizontal="center"/>
      <protection locked="0"/>
    </xf>
    <xf numFmtId="0" fontId="2" fillId="6" borderId="6" xfId="0" applyFont="1" applyFill="1" applyBorder="1" applyAlignment="1" applyProtection="1">
      <alignment horizontal="center"/>
      <protection locked="0"/>
    </xf>
    <xf numFmtId="0" fontId="2" fillId="6" borderId="7" xfId="0" applyFont="1" applyFill="1" applyBorder="1" applyAlignment="1" applyProtection="1">
      <alignment horizontal="center"/>
      <protection locked="0"/>
    </xf>
    <xf numFmtId="0" fontId="1" fillId="0" borderId="0" xfId="0" applyFont="1" applyAlignment="1" applyProtection="1">
      <alignment vertical="center"/>
    </xf>
    <xf numFmtId="0" fontId="1" fillId="0" borderId="0" xfId="0" applyFont="1"/>
    <xf numFmtId="0" fontId="1" fillId="0" borderId="0" xfId="0" applyFont="1" applyFill="1" applyBorder="1"/>
    <xf numFmtId="0" fontId="2" fillId="0" borderId="0" xfId="0" applyFont="1" applyFill="1"/>
    <xf numFmtId="10" fontId="2" fillId="0" borderId="22" xfId="0" applyNumberFormat="1" applyFont="1" applyFill="1" applyBorder="1" applyAlignment="1" applyProtection="1">
      <alignment horizontal="center"/>
    </xf>
    <xf numFmtId="10" fontId="0" fillId="0" borderId="26" xfId="0" applyNumberFormat="1" applyFill="1" applyBorder="1" applyAlignment="1" applyProtection="1">
      <alignment horizontal="center"/>
    </xf>
    <xf numFmtId="0" fontId="0" fillId="0" borderId="27" xfId="0" applyFill="1" applyBorder="1" applyProtection="1"/>
    <xf numFmtId="14" fontId="0" fillId="0" borderId="26" xfId="0" applyNumberFormat="1" applyFill="1" applyBorder="1" applyAlignment="1" applyProtection="1">
      <alignment horizontal="center"/>
    </xf>
    <xf numFmtId="4" fontId="0" fillId="0" borderId="28" xfId="0" applyNumberFormat="1" applyFill="1" applyBorder="1" applyProtection="1"/>
    <xf numFmtId="166" fontId="0" fillId="0" borderId="22" xfId="0" applyNumberFormat="1" applyFill="1" applyBorder="1" applyProtection="1"/>
    <xf numFmtId="166" fontId="0" fillId="0" borderId="5" xfId="0" applyNumberFormat="1" applyFill="1" applyBorder="1" applyProtection="1"/>
    <xf numFmtId="166" fontId="1" fillId="0" borderId="22" xfId="0" applyNumberFormat="1" applyFont="1" applyFill="1" applyBorder="1" applyProtection="1"/>
    <xf numFmtId="166" fontId="1" fillId="0" borderId="5" xfId="0" applyNumberFormat="1" applyFont="1" applyFill="1" applyBorder="1" applyProtection="1"/>
    <xf numFmtId="166" fontId="0" fillId="0" borderId="29" xfId="0" applyNumberFormat="1" applyFill="1" applyBorder="1" applyProtection="1"/>
    <xf numFmtId="4" fontId="4" fillId="0" borderId="27" xfId="0" applyNumberFormat="1" applyFont="1" applyFill="1" applyBorder="1" applyProtection="1"/>
    <xf numFmtId="0" fontId="0" fillId="0" borderId="30" xfId="0" applyFill="1" applyBorder="1" applyProtection="1"/>
    <xf numFmtId="4" fontId="0" fillId="0" borderId="27" xfId="0" applyNumberFormat="1" applyFill="1" applyBorder="1" applyProtection="1"/>
    <xf numFmtId="0" fontId="0" fillId="0" borderId="0" xfId="0" applyFill="1" applyBorder="1" applyProtection="1"/>
    <xf numFmtId="0" fontId="2" fillId="0" borderId="0" xfId="0" applyFont="1" applyBorder="1" applyProtection="1"/>
    <xf numFmtId="0" fontId="4" fillId="0" borderId="2" xfId="0" applyFont="1" applyFill="1" applyBorder="1" applyAlignment="1" applyProtection="1">
      <alignment horizontal="center"/>
    </xf>
    <xf numFmtId="0" fontId="2" fillId="0" borderId="10" xfId="0" applyFont="1" applyFill="1" applyBorder="1" applyAlignment="1" applyProtection="1">
      <alignment horizontal="left"/>
    </xf>
    <xf numFmtId="166" fontId="4" fillId="0" borderId="0" xfId="0" applyNumberFormat="1" applyFont="1" applyFill="1" applyBorder="1" applyProtection="1"/>
    <xf numFmtId="166" fontId="4" fillId="0" borderId="11" xfId="0" applyNumberFormat="1" applyFont="1" applyFill="1" applyBorder="1" applyProtection="1"/>
    <xf numFmtId="166" fontId="0" fillId="0" borderId="21" xfId="0" applyNumberFormat="1" applyFill="1" applyBorder="1" applyProtection="1"/>
    <xf numFmtId="166" fontId="0" fillId="0" borderId="0" xfId="0" applyNumberFormat="1" applyFill="1" applyProtection="1"/>
    <xf numFmtId="0" fontId="1" fillId="5" borderId="4" xfId="0" applyFont="1" applyFill="1" applyBorder="1" applyAlignment="1" applyProtection="1">
      <alignment vertical="center"/>
      <protection locked="0"/>
    </xf>
    <xf numFmtId="166" fontId="14" fillId="0" borderId="21" xfId="0" applyNumberFormat="1" applyFont="1" applyFill="1" applyBorder="1" applyProtection="1"/>
    <xf numFmtId="0" fontId="0" fillId="0" borderId="0" xfId="0" applyFill="1" applyAlignment="1" applyProtection="1">
      <alignment horizontal="center"/>
      <protection locked="0"/>
    </xf>
    <xf numFmtId="0" fontId="2" fillId="0" borderId="0" xfId="0" applyFont="1" applyFill="1" applyAlignment="1" applyProtection="1">
      <alignment horizontal="center"/>
      <protection locked="0"/>
    </xf>
    <xf numFmtId="0" fontId="0" fillId="0" borderId="19" xfId="0" applyBorder="1" applyAlignment="1" applyProtection="1"/>
    <xf numFmtId="9" fontId="0" fillId="6" borderId="4" xfId="0" applyNumberFormat="1" applyFill="1" applyBorder="1" applyAlignment="1" applyProtection="1">
      <protection locked="0"/>
    </xf>
    <xf numFmtId="166" fontId="4" fillId="0" borderId="20" xfId="0" applyNumberFormat="1" applyFont="1" applyFill="1" applyBorder="1" applyProtection="1"/>
    <xf numFmtId="0" fontId="4" fillId="0" borderId="1" xfId="0" applyFont="1" applyFill="1" applyBorder="1" applyAlignment="1" applyProtection="1">
      <alignment horizontal="left"/>
    </xf>
    <xf numFmtId="0" fontId="2" fillId="0" borderId="1" xfId="0" applyFont="1" applyFill="1" applyBorder="1" applyAlignment="1" applyProtection="1">
      <alignment horizontal="left"/>
    </xf>
    <xf numFmtId="0" fontId="4" fillId="6" borderId="19" xfId="0" applyFont="1" applyFill="1" applyBorder="1" applyAlignment="1" applyProtection="1">
      <alignment horizontal="center"/>
      <protection locked="0"/>
    </xf>
    <xf numFmtId="0" fontId="2" fillId="6" borderId="19" xfId="0" applyFont="1" applyFill="1" applyBorder="1" applyAlignment="1" applyProtection="1">
      <alignment horizontal="center"/>
      <protection locked="0"/>
    </xf>
    <xf numFmtId="0" fontId="2" fillId="6" borderId="31" xfId="0" applyFont="1" applyFill="1" applyBorder="1" applyAlignment="1" applyProtection="1">
      <alignment horizontal="center"/>
      <protection locked="0"/>
    </xf>
    <xf numFmtId="0" fontId="2" fillId="6" borderId="33" xfId="0" applyFont="1" applyFill="1" applyBorder="1" applyAlignment="1" applyProtection="1">
      <alignment horizontal="center"/>
      <protection locked="0"/>
    </xf>
    <xf numFmtId="0" fontId="1" fillId="0" borderId="0" xfId="0" applyFont="1" applyFill="1" applyBorder="1" applyAlignment="1" applyProtection="1">
      <alignment horizontal="center" vertical="center"/>
    </xf>
    <xf numFmtId="0" fontId="4" fillId="0" borderId="0" xfId="0" quotePrefix="1" applyFont="1" applyFill="1" applyBorder="1" applyAlignment="1" applyProtection="1">
      <alignment horizontal="left"/>
    </xf>
    <xf numFmtId="0" fontId="4" fillId="0" borderId="3" xfId="0" applyFont="1" applyFill="1" applyBorder="1" applyAlignment="1" applyProtection="1">
      <alignment horizontal="left"/>
    </xf>
    <xf numFmtId="0" fontId="2" fillId="0" borderId="3" xfId="0" applyFont="1" applyFill="1" applyBorder="1" applyAlignment="1" applyProtection="1">
      <alignment horizontal="left"/>
    </xf>
    <xf numFmtId="0" fontId="2" fillId="0" borderId="0" xfId="0" applyFont="1" applyFill="1" applyBorder="1" applyAlignment="1" applyProtection="1">
      <alignment horizontal="left"/>
    </xf>
    <xf numFmtId="0" fontId="4" fillId="0" borderId="0" xfId="0" applyFont="1" applyFill="1" applyBorder="1" applyAlignment="1" applyProtection="1">
      <alignment horizontal="left"/>
    </xf>
    <xf numFmtId="0" fontId="1" fillId="0" borderId="1" xfId="0" applyFont="1" applyFill="1" applyBorder="1" applyAlignment="1" applyProtection="1">
      <alignment horizontal="center" vertical="center"/>
    </xf>
    <xf numFmtId="0" fontId="4" fillId="0" borderId="1" xfId="0" applyFont="1" applyFill="1" applyBorder="1" applyProtection="1"/>
    <xf numFmtId="39" fontId="0" fillId="0" borderId="0" xfId="0" applyNumberFormat="1" applyFill="1" applyBorder="1" applyProtection="1"/>
    <xf numFmtId="0" fontId="2" fillId="0" borderId="2" xfId="0" applyFont="1" applyFill="1" applyBorder="1" applyAlignment="1" applyProtection="1">
      <alignment horizontal="center"/>
    </xf>
    <xf numFmtId="0" fontId="0" fillId="0" borderId="3" xfId="0" applyFill="1" applyBorder="1" applyProtection="1"/>
    <xf numFmtId="0" fontId="0" fillId="0" borderId="0" xfId="0" applyAlignment="1">
      <alignment wrapText="1"/>
    </xf>
    <xf numFmtId="0" fontId="0" fillId="0" borderId="2" xfId="0" applyBorder="1" applyAlignment="1" applyProtection="1">
      <alignment horizontal="center"/>
    </xf>
    <xf numFmtId="166" fontId="3" fillId="0" borderId="0" xfId="0" applyNumberFormat="1" applyFont="1" applyFill="1" applyBorder="1" applyProtection="1"/>
    <xf numFmtId="0" fontId="2" fillId="0" borderId="0" xfId="0" applyFont="1" applyFill="1" applyBorder="1" applyProtection="1"/>
    <xf numFmtId="10" fontId="0" fillId="0" borderId="4" xfId="0" applyNumberFormat="1" applyFill="1" applyBorder="1" applyProtection="1"/>
    <xf numFmtId="4" fontId="2" fillId="0" borderId="0" xfId="0" applyNumberFormat="1" applyFont="1" applyFill="1" applyBorder="1" applyProtection="1"/>
    <xf numFmtId="0" fontId="1" fillId="7" borderId="0" xfId="0" applyFont="1" applyFill="1" applyBorder="1" applyProtection="1"/>
    <xf numFmtId="0" fontId="1" fillId="0" borderId="0" xfId="0" applyFont="1" applyFill="1"/>
    <xf numFmtId="166" fontId="2" fillId="0" borderId="29" xfId="0" applyNumberFormat="1" applyFont="1" applyFill="1" applyBorder="1" applyProtection="1"/>
    <xf numFmtId="4" fontId="14" fillId="0" borderId="0" xfId="0" applyNumberFormat="1" applyFont="1" applyFill="1" applyProtection="1"/>
    <xf numFmtId="4" fontId="14" fillId="0" borderId="0" xfId="0" applyNumberFormat="1" applyFont="1" applyFill="1" applyAlignment="1" applyProtection="1">
      <alignment horizontal="center"/>
    </xf>
    <xf numFmtId="165" fontId="0" fillId="0" borderId="5" xfId="0" applyNumberFormat="1" applyFill="1" applyBorder="1" applyProtection="1"/>
    <xf numFmtId="0" fontId="1" fillId="5" borderId="34" xfId="0" applyFont="1" applyFill="1" applyBorder="1" applyAlignment="1" applyProtection="1">
      <alignment vertical="center"/>
      <protection locked="0"/>
    </xf>
    <xf numFmtId="0" fontId="2" fillId="0" borderId="19" xfId="0" applyFont="1" applyFill="1" applyBorder="1" applyAlignment="1" applyProtection="1">
      <alignment horizontal="center"/>
    </xf>
    <xf numFmtId="0" fontId="1" fillId="0" borderId="4" xfId="0" applyFont="1" applyFill="1" applyBorder="1" applyAlignment="1" applyProtection="1">
      <alignment horizontal="center"/>
    </xf>
    <xf numFmtId="0" fontId="0" fillId="0" borderId="0" xfId="0" applyAlignment="1">
      <alignment horizontal="center"/>
    </xf>
    <xf numFmtId="0" fontId="0" fillId="0" borderId="37" xfId="0" applyBorder="1"/>
    <xf numFmtId="0" fontId="0" fillId="0" borderId="0" xfId="0" applyBorder="1"/>
    <xf numFmtId="0" fontId="3" fillId="0" borderId="0" xfId="0" applyFont="1" applyProtection="1"/>
    <xf numFmtId="0" fontId="0" fillId="0" borderId="1" xfId="0" applyBorder="1" applyAlignment="1" applyProtection="1">
      <alignment horizontal="center"/>
    </xf>
    <xf numFmtId="37" fontId="0" fillId="0" borderId="3" xfId="0" applyNumberFormat="1" applyBorder="1" applyAlignment="1" applyProtection="1">
      <alignment horizontal="center"/>
    </xf>
    <xf numFmtId="4" fontId="3" fillId="0" borderId="0" xfId="0" applyNumberFormat="1" applyFont="1" applyBorder="1" applyProtection="1"/>
    <xf numFmtId="4" fontId="0" fillId="0" borderId="0" xfId="0" applyNumberFormat="1" applyBorder="1" applyProtection="1"/>
    <xf numFmtId="39" fontId="0" fillId="0" borderId="0" xfId="0" applyNumberFormat="1" applyBorder="1" applyProtection="1"/>
    <xf numFmtId="0" fontId="0" fillId="0" borderId="0" xfId="0" applyAlignment="1" applyProtection="1">
      <alignment horizontal="center" vertical="center" wrapText="1"/>
    </xf>
    <xf numFmtId="4" fontId="0" fillId="0" borderId="0" xfId="0" applyNumberFormat="1" applyBorder="1" applyAlignment="1" applyProtection="1">
      <alignment horizontal="center" vertical="center" wrapText="1"/>
    </xf>
    <xf numFmtId="4" fontId="0" fillId="0" borderId="0" xfId="0" applyNumberFormat="1" applyBorder="1" applyAlignment="1" applyProtection="1">
      <alignment wrapText="1"/>
    </xf>
    <xf numFmtId="4" fontId="0" fillId="0" borderId="0" xfId="0" applyNumberFormat="1" applyFill="1" applyBorder="1" applyAlignment="1" applyProtection="1">
      <alignment horizontal="center" vertical="center" wrapText="1"/>
    </xf>
    <xf numFmtId="3" fontId="8" fillId="0" borderId="0" xfId="0" applyNumberFormat="1" applyFont="1" applyBorder="1" applyAlignment="1" applyProtection="1">
      <alignment horizontal="center"/>
    </xf>
    <xf numFmtId="3" fontId="2" fillId="0" borderId="0" xfId="0" applyNumberFormat="1" applyFont="1" applyBorder="1" applyAlignment="1" applyProtection="1">
      <alignment horizontal="center"/>
    </xf>
    <xf numFmtId="0" fontId="2" fillId="0" borderId="0" xfId="1" applyProtection="1"/>
    <xf numFmtId="1" fontId="0" fillId="0" borderId="0" xfId="0" applyNumberFormat="1" applyBorder="1" applyAlignment="1" applyProtection="1">
      <alignment horizontal="center"/>
    </xf>
    <xf numFmtId="39" fontId="0" fillId="0" borderId="0" xfId="0" applyNumberFormat="1" applyAlignment="1" applyProtection="1">
      <alignment horizontal="center"/>
    </xf>
    <xf numFmtId="0" fontId="1" fillId="0" borderId="0" xfId="1" applyFont="1" applyAlignment="1" applyProtection="1">
      <alignment horizontal="center"/>
    </xf>
    <xf numFmtId="0" fontId="0" fillId="0" borderId="0" xfId="0" applyBorder="1" applyAlignment="1" applyProtection="1">
      <alignment horizontal="left"/>
    </xf>
    <xf numFmtId="0" fontId="0" fillId="0" borderId="0" xfId="0" applyAlignment="1" applyProtection="1">
      <alignment horizontal="left"/>
    </xf>
    <xf numFmtId="0" fontId="0" fillId="0" borderId="0" xfId="0" applyFill="1" applyAlignment="1" applyProtection="1">
      <alignment horizontal="center"/>
    </xf>
    <xf numFmtId="0" fontId="1" fillId="0" borderId="0" xfId="0" applyFont="1" applyFill="1" applyBorder="1" applyAlignment="1" applyProtection="1">
      <alignment horizontal="left"/>
    </xf>
    <xf numFmtId="0" fontId="0" fillId="0" borderId="0" xfId="0" quotePrefix="1" applyProtection="1"/>
    <xf numFmtId="164" fontId="2" fillId="0" borderId="0" xfId="1" applyNumberFormat="1" applyProtection="1">
      <protection locked="0"/>
    </xf>
    <xf numFmtId="165" fontId="2" fillId="0" borderId="0" xfId="1" applyNumberFormat="1" applyProtection="1">
      <protection locked="0"/>
    </xf>
    <xf numFmtId="0" fontId="2" fillId="0" borderId="32" xfId="0" applyFont="1" applyFill="1" applyBorder="1" applyAlignment="1" applyProtection="1">
      <alignment horizontal="center"/>
    </xf>
    <xf numFmtId="14" fontId="0" fillId="0" borderId="0" xfId="0" applyNumberFormat="1" applyFill="1" applyBorder="1" applyProtection="1"/>
    <xf numFmtId="0" fontId="0" fillId="0" borderId="1" xfId="0" applyBorder="1" applyProtection="1"/>
    <xf numFmtId="0" fontId="4" fillId="0" borderId="1" xfId="0" applyFont="1" applyFill="1" applyBorder="1" applyAlignment="1" applyProtection="1">
      <alignment horizontal="center"/>
    </xf>
    <xf numFmtId="0" fontId="13" fillId="5" borderId="15" xfId="0" applyFont="1" applyFill="1" applyBorder="1" applyAlignment="1" applyProtection="1">
      <alignment horizontal="center" vertical="center"/>
      <protection locked="0"/>
    </xf>
    <xf numFmtId="0" fontId="0" fillId="0" borderId="0" xfId="0" applyFont="1" applyFill="1" applyBorder="1" applyProtection="1"/>
    <xf numFmtId="165" fontId="0" fillId="0" borderId="0" xfId="0" applyNumberFormat="1" applyProtection="1"/>
    <xf numFmtId="9" fontId="0" fillId="0" borderId="4" xfId="0" applyNumberFormat="1" applyBorder="1" applyProtection="1"/>
    <xf numFmtId="0" fontId="0" fillId="0" borderId="34" xfId="0" applyFont="1" applyFill="1" applyBorder="1" applyProtection="1"/>
    <xf numFmtId="0" fontId="0" fillId="0" borderId="3" xfId="0" applyFont="1" applyFill="1" applyBorder="1" applyProtection="1"/>
    <xf numFmtId="0" fontId="0" fillId="0" borderId="10" xfId="0" applyFont="1" applyFill="1" applyBorder="1" applyProtection="1"/>
    <xf numFmtId="0" fontId="1" fillId="0" borderId="4" xfId="0" applyFont="1" applyFill="1" applyBorder="1" applyAlignment="1" applyProtection="1">
      <alignment horizontal="center" vertical="center"/>
    </xf>
    <xf numFmtId="0" fontId="1" fillId="0" borderId="6" xfId="0" applyFont="1" applyFill="1" applyBorder="1" applyAlignment="1" applyProtection="1">
      <alignment horizontal="center" vertical="center"/>
    </xf>
    <xf numFmtId="0" fontId="2" fillId="0" borderId="6" xfId="0" applyFont="1" applyFill="1" applyBorder="1" applyAlignment="1" applyProtection="1">
      <alignment horizontal="left"/>
    </xf>
    <xf numFmtId="166" fontId="0" fillId="0" borderId="11" xfId="0" applyNumberFormat="1" applyFill="1" applyBorder="1" applyAlignment="1" applyProtection="1">
      <alignment horizontal="center"/>
    </xf>
    <xf numFmtId="166" fontId="0" fillId="0" borderId="13" xfId="0" applyNumberFormat="1" applyFill="1" applyBorder="1" applyAlignment="1" applyProtection="1">
      <alignment horizontal="center"/>
    </xf>
    <xf numFmtId="166" fontId="0" fillId="8" borderId="4" xfId="0" applyNumberFormat="1" applyFill="1" applyBorder="1" applyAlignment="1" applyProtection="1">
      <alignment horizontal="center"/>
      <protection locked="0"/>
    </xf>
    <xf numFmtId="0" fontId="0" fillId="0" borderId="0" xfId="0" applyAlignment="1">
      <alignment wrapText="1"/>
    </xf>
    <xf numFmtId="0" fontId="2" fillId="0" borderId="4" xfId="0" applyFont="1" applyFill="1" applyBorder="1" applyAlignment="1" applyProtection="1">
      <alignment horizontal="left" vertical="center"/>
    </xf>
    <xf numFmtId="0" fontId="0" fillId="4" borderId="5" xfId="0" applyFill="1" applyBorder="1" applyProtection="1"/>
    <xf numFmtId="0" fontId="0" fillId="4" borderId="27" xfId="0" applyFill="1" applyBorder="1" applyProtection="1"/>
    <xf numFmtId="165" fontId="0" fillId="0" borderId="27" xfId="0" applyNumberFormat="1" applyFill="1" applyBorder="1" applyProtection="1"/>
    <xf numFmtId="166" fontId="2" fillId="0" borderId="0" xfId="0" applyNumberFormat="1" applyFont="1" applyFill="1" applyBorder="1" applyProtection="1"/>
    <xf numFmtId="165" fontId="0" fillId="0" borderId="0" xfId="0" applyNumberFormat="1" applyFill="1" applyProtection="1"/>
    <xf numFmtId="165" fontId="1" fillId="0" borderId="26" xfId="0" applyNumberFormat="1" applyFont="1" applyFill="1" applyBorder="1" applyProtection="1"/>
    <xf numFmtId="0" fontId="2" fillId="7" borderId="0" xfId="0" applyFont="1" applyFill="1" applyProtection="1"/>
    <xf numFmtId="0" fontId="10" fillId="0" borderId="1" xfId="0" applyFont="1" applyFill="1" applyBorder="1" applyAlignment="1" applyProtection="1">
      <alignment horizontal="center" vertical="center" wrapText="1"/>
    </xf>
    <xf numFmtId="0" fontId="0" fillId="0" borderId="0" xfId="0" applyAlignment="1">
      <alignment horizontal="justify" wrapText="1"/>
    </xf>
    <xf numFmtId="0" fontId="0" fillId="0" borderId="0" xfId="0" applyAlignment="1" applyProtection="1">
      <alignment wrapText="1"/>
    </xf>
    <xf numFmtId="14" fontId="0" fillId="0" borderId="11" xfId="0" applyNumberFormat="1" applyFill="1" applyBorder="1" applyProtection="1"/>
    <xf numFmtId="0" fontId="0" fillId="0" borderId="34" xfId="0" applyBorder="1" applyAlignment="1" applyProtection="1">
      <alignment horizontal="center" wrapText="1"/>
    </xf>
    <xf numFmtId="0" fontId="0" fillId="0" borderId="2" xfId="0" applyBorder="1" applyAlignment="1" applyProtection="1">
      <alignment horizontal="center" wrapText="1"/>
    </xf>
    <xf numFmtId="165" fontId="0" fillId="0" borderId="4" xfId="0" applyNumberFormat="1" applyFill="1" applyBorder="1" applyAlignment="1" applyProtection="1">
      <alignment horizontal="center"/>
    </xf>
    <xf numFmtId="10" fontId="2" fillId="0" borderId="4" xfId="0" applyNumberFormat="1" applyFont="1" applyFill="1" applyBorder="1" applyAlignment="1" applyProtection="1">
      <alignment horizontal="center"/>
    </xf>
    <xf numFmtId="0" fontId="0" fillId="0" borderId="0" xfId="0" applyFill="1" applyBorder="1" applyAlignment="1" applyProtection="1"/>
    <xf numFmtId="0" fontId="0" fillId="0" borderId="27" xfId="0" applyBorder="1" applyProtection="1"/>
    <xf numFmtId="0" fontId="0" fillId="7" borderId="0" xfId="0" applyFill="1" applyProtection="1"/>
    <xf numFmtId="0" fontId="2" fillId="0" borderId="20" xfId="0" applyFont="1" applyBorder="1" applyAlignment="1" applyProtection="1"/>
    <xf numFmtId="0" fontId="3" fillId="0" borderId="0" xfId="0" applyFont="1" applyAlignment="1" applyProtection="1">
      <alignment horizontal="center"/>
      <protection locked="0"/>
    </xf>
    <xf numFmtId="0" fontId="1" fillId="0" borderId="0" xfId="1" applyFont="1" applyAlignment="1" applyProtection="1">
      <alignment horizontal="center"/>
    </xf>
    <xf numFmtId="1" fontId="0" fillId="0" borderId="0" xfId="0" applyNumberFormat="1" applyAlignment="1" applyProtection="1">
      <alignment horizontal="center"/>
    </xf>
    <xf numFmtId="1" fontId="0" fillId="0" borderId="0" xfId="0" applyNumberFormat="1" applyAlignment="1">
      <alignment horizontal="center"/>
    </xf>
    <xf numFmtId="1" fontId="2" fillId="0" borderId="0" xfId="1" applyNumberFormat="1" applyFill="1" applyAlignment="1" applyProtection="1">
      <alignment horizontal="center"/>
      <protection locked="0"/>
    </xf>
    <xf numFmtId="0" fontId="4" fillId="0" borderId="19" xfId="0" applyFont="1" applyBorder="1" applyAlignment="1" applyProtection="1"/>
    <xf numFmtId="0" fontId="0" fillId="0" borderId="0" xfId="0" applyAlignment="1" applyProtection="1">
      <alignment horizontal="center"/>
    </xf>
    <xf numFmtId="0" fontId="1" fillId="0" borderId="0" xfId="1" applyFont="1" applyAlignment="1" applyProtection="1">
      <alignment horizontal="center"/>
    </xf>
    <xf numFmtId="0" fontId="0" fillId="0" borderId="0" xfId="0" applyAlignment="1" applyProtection="1">
      <alignment horizontal="center"/>
    </xf>
    <xf numFmtId="0" fontId="2" fillId="0" borderId="0" xfId="1" applyFont="1" applyAlignment="1" applyProtection="1">
      <alignment horizontal="center"/>
    </xf>
    <xf numFmtId="166" fontId="0" fillId="0" borderId="0" xfId="0" applyNumberFormat="1"/>
    <xf numFmtId="165" fontId="2" fillId="0" borderId="0" xfId="1" applyNumberFormat="1" applyProtection="1"/>
    <xf numFmtId="0" fontId="0" fillId="0" borderId="14" xfId="0" applyBorder="1" applyAlignment="1" applyProtection="1">
      <alignment horizontal="center"/>
    </xf>
    <xf numFmtId="0" fontId="0" fillId="0" borderId="0" xfId="0" applyAlignment="1" applyProtection="1">
      <alignment horizontal="center"/>
    </xf>
    <xf numFmtId="0" fontId="0" fillId="0" borderId="0" xfId="0" applyAlignment="1">
      <alignment horizontal="justify" wrapText="1"/>
    </xf>
    <xf numFmtId="0" fontId="1" fillId="0" borderId="0" xfId="0" applyFont="1" applyBorder="1" applyAlignment="1" applyProtection="1">
      <alignment horizontal="left"/>
    </xf>
    <xf numFmtId="0" fontId="0" fillId="0" borderId="0" xfId="0" applyAlignment="1"/>
    <xf numFmtId="10" fontId="2" fillId="9" borderId="4" xfId="0" applyNumberFormat="1" applyFont="1" applyFill="1" applyBorder="1" applyProtection="1">
      <protection locked="0"/>
    </xf>
    <xf numFmtId="0" fontId="2" fillId="0" borderId="0" xfId="0" applyFont="1" applyFill="1" applyAlignment="1" applyProtection="1">
      <alignment horizontal="center"/>
    </xf>
    <xf numFmtId="4" fontId="2" fillId="0" borderId="0" xfId="0" applyNumberFormat="1" applyFont="1" applyFill="1" applyProtection="1"/>
    <xf numFmtId="0" fontId="2" fillId="0" borderId="0" xfId="0" applyFont="1" applyAlignment="1" applyProtection="1">
      <alignment horizontal="left"/>
    </xf>
    <xf numFmtId="4" fontId="2" fillId="0" borderId="0" xfId="0" applyNumberFormat="1" applyFont="1" applyProtection="1"/>
    <xf numFmtId="0" fontId="2" fillId="9" borderId="4" xfId="0" applyFont="1" applyFill="1" applyBorder="1" applyAlignment="1" applyProtection="1">
      <alignment horizontal="center"/>
      <protection locked="0"/>
    </xf>
    <xf numFmtId="4" fontId="2" fillId="0" borderId="0" xfId="0" applyNumberFormat="1" applyFont="1" applyBorder="1" applyProtection="1"/>
    <xf numFmtId="4" fontId="0" fillId="9" borderId="0" xfId="0" applyNumberFormat="1" applyFill="1" applyProtection="1">
      <protection locked="0"/>
    </xf>
    <xf numFmtId="39" fontId="0" fillId="9" borderId="0" xfId="0" applyNumberFormat="1" applyFill="1" applyProtection="1">
      <protection locked="0"/>
    </xf>
    <xf numFmtId="164" fontId="2" fillId="9" borderId="0" xfId="1" applyNumberFormat="1" applyFill="1" applyProtection="1">
      <protection locked="0"/>
    </xf>
    <xf numFmtId="4" fontId="0" fillId="9" borderId="0" xfId="0" applyNumberFormat="1" applyFill="1" applyBorder="1" applyProtection="1">
      <protection locked="0"/>
    </xf>
    <xf numFmtId="4" fontId="0" fillId="8" borderId="1" xfId="0" applyNumberFormat="1" applyFill="1" applyBorder="1" applyProtection="1">
      <protection locked="0"/>
    </xf>
    <xf numFmtId="4" fontId="0" fillId="8" borderId="2" xfId="0" applyNumberFormat="1" applyFill="1" applyBorder="1" applyProtection="1">
      <protection locked="0"/>
    </xf>
    <xf numFmtId="39" fontId="0" fillId="8" borderId="3" xfId="0" applyNumberFormat="1" applyFill="1" applyBorder="1" applyProtection="1">
      <protection locked="0"/>
    </xf>
    <xf numFmtId="4" fontId="0" fillId="8" borderId="8" xfId="0" applyNumberFormat="1" applyFill="1" applyBorder="1" applyProtection="1">
      <protection locked="0"/>
    </xf>
    <xf numFmtId="4" fontId="0" fillId="8" borderId="9" xfId="0" applyNumberFormat="1" applyFill="1" applyBorder="1" applyProtection="1">
      <protection locked="0"/>
    </xf>
    <xf numFmtId="39" fontId="0" fillId="8" borderId="10" xfId="0" applyNumberFormat="1" applyFill="1" applyBorder="1" applyProtection="1">
      <protection locked="0"/>
    </xf>
    <xf numFmtId="4" fontId="0" fillId="8" borderId="0" xfId="0" applyNumberFormat="1" applyFill="1" applyProtection="1">
      <protection locked="0"/>
    </xf>
    <xf numFmtId="4" fontId="0" fillId="8" borderId="0" xfId="0" applyNumberFormat="1" applyFill="1" applyBorder="1" applyProtection="1">
      <protection locked="0"/>
    </xf>
    <xf numFmtId="0" fontId="1" fillId="0" borderId="13" xfId="0" applyFont="1" applyFill="1" applyBorder="1" applyProtection="1"/>
    <xf numFmtId="0" fontId="2" fillId="0" borderId="10" xfId="0" applyFont="1" applyFill="1" applyBorder="1" applyProtection="1"/>
    <xf numFmtId="0" fontId="4" fillId="0" borderId="4" xfId="0" quotePrefix="1" applyFont="1" applyFill="1" applyBorder="1" applyAlignment="1" applyProtection="1">
      <alignment horizontal="left"/>
    </xf>
    <xf numFmtId="0" fontId="2" fillId="0" borderId="20" xfId="0" applyFont="1" applyFill="1" applyBorder="1" applyAlignment="1" applyProtection="1">
      <alignment horizontal="left"/>
    </xf>
    <xf numFmtId="0" fontId="1" fillId="0" borderId="14" xfId="0" applyFont="1" applyFill="1" applyBorder="1" applyAlignment="1" applyProtection="1">
      <alignment horizontal="left"/>
    </xf>
    <xf numFmtId="0" fontId="2" fillId="0" borderId="19" xfId="0" applyFont="1" applyFill="1" applyBorder="1" applyProtection="1"/>
    <xf numFmtId="0" fontId="4" fillId="0" borderId="14" xfId="0" quotePrefix="1" applyFont="1" applyFill="1" applyBorder="1" applyAlignment="1" applyProtection="1">
      <alignment horizontal="left"/>
    </xf>
    <xf numFmtId="0" fontId="1" fillId="0" borderId="19" xfId="0" applyFont="1" applyFill="1" applyBorder="1" applyProtection="1"/>
    <xf numFmtId="0" fontId="1" fillId="0" borderId="20" xfId="0" applyFont="1" applyFill="1" applyBorder="1" applyAlignment="1" applyProtection="1">
      <alignment horizontal="left"/>
    </xf>
    <xf numFmtId="0" fontId="2" fillId="0" borderId="6" xfId="0" applyFont="1" applyFill="1" applyBorder="1" applyProtection="1"/>
    <xf numFmtId="0" fontId="2" fillId="0" borderId="31" xfId="0" applyFont="1" applyFill="1" applyBorder="1" applyProtection="1"/>
    <xf numFmtId="0" fontId="4" fillId="0" borderId="14" xfId="0" applyFont="1" applyFill="1" applyBorder="1" applyProtection="1"/>
    <xf numFmtId="0" fontId="2" fillId="0" borderId="14" xfId="0" applyFont="1" applyFill="1" applyBorder="1" applyProtection="1"/>
    <xf numFmtId="0" fontId="1" fillId="0" borderId="14" xfId="0" applyFont="1" applyFill="1" applyBorder="1" applyProtection="1"/>
    <xf numFmtId="9" fontId="4" fillId="0" borderId="4" xfId="0" applyNumberFormat="1" applyFont="1" applyFill="1" applyBorder="1" applyAlignment="1" applyProtection="1">
      <alignment horizontal="center"/>
    </xf>
    <xf numFmtId="0" fontId="1" fillId="0" borderId="11" xfId="0" applyFont="1" applyFill="1" applyBorder="1" applyProtection="1"/>
    <xf numFmtId="0" fontId="0" fillId="0" borderId="13" xfId="0" applyFill="1" applyBorder="1" applyProtection="1"/>
    <xf numFmtId="0" fontId="0" fillId="0" borderId="11" xfId="0" applyFill="1" applyBorder="1" applyProtection="1"/>
    <xf numFmtId="0" fontId="1" fillId="0" borderId="4" xfId="0" applyFont="1" applyFill="1" applyBorder="1" applyProtection="1"/>
    <xf numFmtId="0" fontId="1" fillId="0" borderId="1" xfId="0" applyFont="1" applyBorder="1" applyAlignment="1" applyProtection="1">
      <alignment horizontal="right"/>
    </xf>
    <xf numFmtId="0" fontId="1" fillId="0" borderId="0" xfId="0" applyFont="1" applyBorder="1" applyAlignment="1">
      <alignment horizontal="center" wrapText="1"/>
    </xf>
    <xf numFmtId="0" fontId="0" fillId="0" borderId="0" xfId="0" applyBorder="1" applyAlignment="1">
      <alignment horizontal="center" wrapText="1"/>
    </xf>
    <xf numFmtId="165" fontId="0" fillId="0" borderId="5" xfId="0" applyNumberFormat="1" applyFill="1" applyBorder="1" applyAlignment="1" applyProtection="1">
      <alignment horizontal="center"/>
    </xf>
    <xf numFmtId="10" fontId="2" fillId="0" borderId="5" xfId="0" applyNumberFormat="1" applyFont="1" applyFill="1" applyBorder="1" applyAlignment="1" applyProtection="1">
      <alignment horizontal="center"/>
    </xf>
    <xf numFmtId="0" fontId="0" fillId="4" borderId="0" xfId="0" applyFill="1" applyBorder="1" applyProtection="1"/>
    <xf numFmtId="166" fontId="0" fillId="0" borderId="14" xfId="0" applyNumberFormat="1" applyFill="1" applyBorder="1" applyProtection="1"/>
    <xf numFmtId="165" fontId="0" fillId="0" borderId="14" xfId="0" applyNumberFormat="1" applyFill="1" applyBorder="1" applyProtection="1"/>
    <xf numFmtId="166" fontId="1" fillId="0" borderId="14" xfId="0" applyNumberFormat="1" applyFont="1" applyFill="1" applyBorder="1" applyProtection="1"/>
    <xf numFmtId="166" fontId="0" fillId="6" borderId="14" xfId="0" applyNumberFormat="1" applyFill="1" applyBorder="1" applyProtection="1">
      <protection locked="0"/>
    </xf>
    <xf numFmtId="166" fontId="14" fillId="0" borderId="11" xfId="0" applyNumberFormat="1" applyFont="1" applyFill="1" applyBorder="1" applyProtection="1"/>
    <xf numFmtId="166" fontId="3" fillId="0" borderId="14" xfId="0" applyNumberFormat="1" applyFont="1" applyFill="1" applyBorder="1" applyProtection="1"/>
    <xf numFmtId="166" fontId="0" fillId="4" borderId="14" xfId="0" applyNumberFormat="1" applyFill="1" applyBorder="1" applyProtection="1"/>
    <xf numFmtId="10" fontId="0" fillId="0" borderId="14" xfId="0" applyNumberFormat="1" applyFill="1" applyBorder="1" applyProtection="1"/>
    <xf numFmtId="166" fontId="0" fillId="0" borderId="0" xfId="0" applyNumberFormat="1" applyFill="1" applyBorder="1" applyAlignment="1" applyProtection="1">
      <alignment horizontal="center"/>
    </xf>
    <xf numFmtId="166" fontId="0" fillId="6" borderId="41" xfId="0" applyNumberFormat="1" applyFill="1" applyBorder="1" applyAlignment="1" applyProtection="1">
      <alignment horizontal="center"/>
      <protection locked="0"/>
    </xf>
    <xf numFmtId="166" fontId="2" fillId="6" borderId="5" xfId="0" applyNumberFormat="1" applyFont="1" applyFill="1" applyBorder="1" applyProtection="1">
      <protection locked="0"/>
    </xf>
    <xf numFmtId="166" fontId="1" fillId="0" borderId="40" xfId="0" applyNumberFormat="1" applyFont="1" applyFill="1" applyBorder="1" applyProtection="1"/>
    <xf numFmtId="166" fontId="0" fillId="0" borderId="40" xfId="0" applyNumberFormat="1" applyFill="1" applyBorder="1" applyProtection="1"/>
    <xf numFmtId="166" fontId="0" fillId="6" borderId="5" xfId="0" applyNumberFormat="1" applyFill="1" applyBorder="1" applyProtection="1">
      <protection locked="0"/>
    </xf>
    <xf numFmtId="166" fontId="0" fillId="0" borderId="42" xfId="0" applyNumberFormat="1" applyFill="1" applyBorder="1" applyProtection="1"/>
    <xf numFmtId="166" fontId="0" fillId="0" borderId="43" xfId="0" applyNumberFormat="1" applyFill="1" applyBorder="1" applyProtection="1"/>
    <xf numFmtId="166" fontId="0" fillId="4" borderId="42" xfId="0" applyNumberFormat="1" applyFill="1" applyBorder="1" applyProtection="1"/>
    <xf numFmtId="166" fontId="0" fillId="4" borderId="27" xfId="0" applyNumberFormat="1" applyFill="1" applyBorder="1" applyProtection="1"/>
    <xf numFmtId="166" fontId="0" fillId="4" borderId="43" xfId="0" applyNumberFormat="1" applyFill="1" applyBorder="1" applyProtection="1"/>
    <xf numFmtId="166" fontId="0" fillId="4" borderId="40" xfId="0" applyNumberFormat="1" applyFill="1" applyBorder="1" applyProtection="1"/>
    <xf numFmtId="167" fontId="0" fillId="0" borderId="5" xfId="0" applyNumberFormat="1" applyFill="1" applyBorder="1" applyAlignment="1" applyProtection="1">
      <alignment horizontal="center"/>
    </xf>
    <xf numFmtId="166" fontId="0" fillId="0" borderId="5" xfId="0" applyNumberFormat="1" applyFill="1" applyBorder="1" applyAlignment="1" applyProtection="1">
      <alignment horizontal="center"/>
    </xf>
    <xf numFmtId="166" fontId="0" fillId="0" borderId="5" xfId="0" applyNumberFormat="1" applyFill="1" applyBorder="1" applyAlignment="1" applyProtection="1">
      <alignment horizontal="right"/>
    </xf>
    <xf numFmtId="166" fontId="14" fillId="0" borderId="44" xfId="0" applyNumberFormat="1" applyFont="1" applyFill="1" applyBorder="1" applyProtection="1"/>
    <xf numFmtId="166" fontId="3" fillId="0" borderId="40" xfId="0" applyNumberFormat="1" applyFont="1" applyFill="1" applyBorder="1" applyProtection="1"/>
    <xf numFmtId="166" fontId="3" fillId="0" borderId="5" xfId="0" applyNumberFormat="1" applyFont="1" applyFill="1" applyBorder="1" applyProtection="1"/>
    <xf numFmtId="10" fontId="0" fillId="0" borderId="5" xfId="0" applyNumberFormat="1" applyFill="1" applyBorder="1" applyProtection="1"/>
    <xf numFmtId="166" fontId="3" fillId="0" borderId="27" xfId="0" applyNumberFormat="1" applyFont="1" applyFill="1" applyBorder="1" applyProtection="1"/>
    <xf numFmtId="166" fontId="9" fillId="4" borderId="42" xfId="0" applyNumberFormat="1" applyFont="1" applyFill="1" applyBorder="1" applyProtection="1"/>
    <xf numFmtId="166" fontId="9" fillId="4" borderId="27" xfId="0" applyNumberFormat="1" applyFont="1" applyFill="1" applyBorder="1" applyProtection="1"/>
    <xf numFmtId="166" fontId="9" fillId="4" borderId="43" xfId="0" applyNumberFormat="1" applyFont="1" applyFill="1" applyBorder="1" applyProtection="1"/>
    <xf numFmtId="166" fontId="0" fillId="0" borderId="42" xfId="0" applyNumberFormat="1" applyFill="1" applyBorder="1" applyAlignment="1" applyProtection="1">
      <alignment horizontal="center"/>
    </xf>
    <xf numFmtId="166" fontId="0" fillId="0" borderId="43" xfId="0" applyNumberFormat="1" applyFill="1" applyBorder="1" applyAlignment="1" applyProtection="1">
      <alignment horizontal="center"/>
    </xf>
    <xf numFmtId="166" fontId="0" fillId="8" borderId="5" xfId="0" applyNumberFormat="1" applyFill="1" applyBorder="1" applyAlignment="1" applyProtection="1">
      <alignment horizontal="center"/>
      <protection locked="0"/>
    </xf>
    <xf numFmtId="166" fontId="0" fillId="10" borderId="20" xfId="0" applyNumberFormat="1" applyFill="1" applyBorder="1" applyProtection="1"/>
    <xf numFmtId="166" fontId="2" fillId="0" borderId="27" xfId="0" applyNumberFormat="1" applyFont="1" applyFill="1" applyBorder="1" applyProtection="1"/>
    <xf numFmtId="0" fontId="0" fillId="0" borderId="5" xfId="0" applyFill="1" applyBorder="1" applyProtection="1"/>
    <xf numFmtId="166" fontId="2" fillId="0" borderId="14" xfId="0" applyNumberFormat="1" applyFont="1" applyFill="1" applyBorder="1" applyProtection="1"/>
    <xf numFmtId="166" fontId="2" fillId="0" borderId="5" xfId="0" applyNumberFormat="1" applyFont="1" applyFill="1" applyBorder="1" applyProtection="1"/>
    <xf numFmtId="0" fontId="2" fillId="0" borderId="0" xfId="0" applyFont="1" applyFill="1" applyBorder="1" applyAlignment="1" applyProtection="1">
      <alignment horizontal="center"/>
      <protection locked="0"/>
    </xf>
    <xf numFmtId="165" fontId="2" fillId="0" borderId="5" xfId="0" applyNumberFormat="1" applyFont="1" applyFill="1" applyBorder="1" applyProtection="1"/>
    <xf numFmtId="166" fontId="4" fillId="4" borderId="0" xfId="0" applyNumberFormat="1" applyFont="1" applyFill="1" applyBorder="1" applyProtection="1"/>
    <xf numFmtId="0" fontId="4" fillId="6" borderId="45" xfId="0" applyFont="1" applyFill="1" applyBorder="1" applyAlignment="1" applyProtection="1">
      <alignment horizontal="center"/>
      <protection locked="0"/>
    </xf>
    <xf numFmtId="0" fontId="2" fillId="6" borderId="18" xfId="0" applyFont="1" applyFill="1" applyBorder="1" applyAlignment="1" applyProtection="1">
      <alignment horizontal="center"/>
      <protection locked="0"/>
    </xf>
    <xf numFmtId="0" fontId="2" fillId="0" borderId="10" xfId="0" applyFont="1" applyFill="1" applyBorder="1" applyAlignment="1" applyProtection="1">
      <alignment horizontal="center"/>
    </xf>
    <xf numFmtId="0" fontId="2" fillId="0" borderId="4" xfId="0" applyFont="1" applyFill="1" applyBorder="1" applyAlignment="1" applyProtection="1">
      <alignment horizontal="center"/>
    </xf>
    <xf numFmtId="0" fontId="4" fillId="0" borderId="4" xfId="0" applyFont="1" applyFill="1" applyBorder="1" applyAlignment="1" applyProtection="1">
      <alignment horizontal="center"/>
    </xf>
    <xf numFmtId="0" fontId="2" fillId="0" borderId="4" xfId="0" applyFont="1" applyBorder="1" applyAlignment="1" applyProtection="1">
      <alignment horizontal="center"/>
    </xf>
    <xf numFmtId="0" fontId="1" fillId="0" borderId="13" xfId="0" applyFont="1" applyBorder="1" applyAlignment="1">
      <alignment horizontal="center"/>
    </xf>
    <xf numFmtId="165" fontId="0" fillId="0" borderId="0" xfId="0" applyNumberFormat="1"/>
    <xf numFmtId="0" fontId="2" fillId="0" borderId="4" xfId="0" applyFont="1" applyFill="1" applyBorder="1" applyAlignment="1">
      <alignment horizontal="center"/>
    </xf>
    <xf numFmtId="0" fontId="2" fillId="0" borderId="14" xfId="0" applyFont="1" applyFill="1" applyBorder="1" applyAlignment="1">
      <alignment horizontal="center"/>
    </xf>
    <xf numFmtId="165" fontId="0" fillId="0" borderId="0" xfId="0" applyNumberFormat="1" applyBorder="1"/>
    <xf numFmtId="165" fontId="2" fillId="0" borderId="2" xfId="1" applyNumberFormat="1" applyBorder="1" applyProtection="1"/>
    <xf numFmtId="165" fontId="0" fillId="0" borderId="1" xfId="0" applyNumberFormat="1" applyBorder="1"/>
    <xf numFmtId="0" fontId="2" fillId="0" borderId="19" xfId="0" applyFont="1" applyFill="1" applyBorder="1" applyAlignment="1">
      <alignment horizontal="center"/>
    </xf>
    <xf numFmtId="165" fontId="2" fillId="0" borderId="2" xfId="1" applyNumberFormat="1" applyFill="1" applyBorder="1" applyProtection="1"/>
    <xf numFmtId="165" fontId="0" fillId="0" borderId="2" xfId="0" applyNumberFormat="1" applyBorder="1"/>
    <xf numFmtId="0" fontId="0" fillId="0" borderId="2" xfId="0" applyBorder="1"/>
    <xf numFmtId="0" fontId="0" fillId="0" borderId="1" xfId="0" applyBorder="1"/>
    <xf numFmtId="0" fontId="2" fillId="0" borderId="0" xfId="0" applyFont="1" applyAlignment="1">
      <alignment horizontal="center"/>
    </xf>
    <xf numFmtId="0" fontId="0" fillId="0" borderId="12" xfId="0" applyBorder="1" applyAlignment="1" applyProtection="1">
      <alignment horizontal="center" vertical="center" wrapText="1"/>
    </xf>
    <xf numFmtId="168" fontId="13" fillId="5" borderId="3" xfId="0" applyNumberFormat="1" applyFont="1" applyFill="1" applyBorder="1" applyAlignment="1" applyProtection="1">
      <alignment horizontal="center" vertical="center"/>
      <protection locked="0"/>
    </xf>
    <xf numFmtId="0" fontId="13" fillId="0" borderId="26" xfId="0" applyFont="1" applyFill="1" applyBorder="1" applyAlignment="1" applyProtection="1">
      <alignment horizontal="center" vertical="center"/>
    </xf>
    <xf numFmtId="0" fontId="0" fillId="0" borderId="27" xfId="0" applyBorder="1" applyAlignment="1" applyProtection="1"/>
    <xf numFmtId="164" fontId="2" fillId="0" borderId="0" xfId="1" applyNumberFormat="1" applyFill="1" applyProtection="1"/>
    <xf numFmtId="0" fontId="1" fillId="0" borderId="13" xfId="0" applyFont="1" applyBorder="1" applyAlignment="1">
      <alignment horizontal="left"/>
    </xf>
    <xf numFmtId="14" fontId="0" fillId="5" borderId="4" xfId="0" applyNumberFormat="1" applyFill="1" applyBorder="1" applyAlignment="1" applyProtection="1">
      <protection locked="0"/>
    </xf>
    <xf numFmtId="14" fontId="2" fillId="0" borderId="11" xfId="0" applyNumberFormat="1" applyFont="1" applyFill="1" applyBorder="1" applyAlignment="1" applyProtection="1">
      <alignment horizontal="center"/>
    </xf>
    <xf numFmtId="0" fontId="2" fillId="0" borderId="11" xfId="0" applyFont="1" applyFill="1" applyBorder="1" applyAlignment="1" applyProtection="1">
      <alignment horizontal="center"/>
    </xf>
    <xf numFmtId="0" fontId="0" fillId="0" borderId="0" xfId="0" applyAlignment="1" applyProtection="1">
      <alignment horizontal="center"/>
    </xf>
    <xf numFmtId="0" fontId="2" fillId="0" borderId="0" xfId="0" applyFont="1" applyAlignment="1">
      <alignment horizontal="justify" wrapText="1"/>
    </xf>
    <xf numFmtId="37" fontId="2" fillId="0" borderId="0" xfId="0" applyNumberFormat="1" applyFont="1" applyAlignment="1" applyProtection="1">
      <alignment horizontal="center"/>
    </xf>
    <xf numFmtId="164" fontId="0" fillId="0" borderId="29" xfId="0" applyNumberFormat="1" applyFill="1" applyBorder="1" applyAlignment="1" applyProtection="1">
      <alignment horizontal="center"/>
    </xf>
    <xf numFmtId="164" fontId="0" fillId="0" borderId="14" xfId="0" applyNumberFormat="1" applyFill="1" applyBorder="1" applyAlignment="1"/>
    <xf numFmtId="0" fontId="1" fillId="0" borderId="0" xfId="0" applyFont="1" applyFill="1" applyBorder="1" applyProtection="1"/>
    <xf numFmtId="10" fontId="2" fillId="0" borderId="29" xfId="0" applyNumberFormat="1" applyFont="1" applyFill="1" applyBorder="1" applyAlignment="1" applyProtection="1">
      <alignment horizontal="center"/>
    </xf>
    <xf numFmtId="0" fontId="2" fillId="0" borderId="29" xfId="0" applyFont="1" applyBorder="1" applyAlignment="1" applyProtection="1">
      <alignment horizontal="right"/>
    </xf>
    <xf numFmtId="164" fontId="0" fillId="0" borderId="14" xfId="0" applyNumberFormat="1" applyBorder="1" applyProtection="1"/>
    <xf numFmtId="166" fontId="0" fillId="0" borderId="22" xfId="0" applyNumberFormat="1" applyFill="1" applyBorder="1" applyAlignment="1" applyProtection="1"/>
    <xf numFmtId="0" fontId="2" fillId="0" borderId="0" xfId="0" applyFont="1" applyAlignment="1">
      <alignment horizontal="justify"/>
    </xf>
    <xf numFmtId="0" fontId="1" fillId="0" borderId="0" xfId="0" applyFont="1" applyAlignment="1">
      <alignment horizontal="left"/>
    </xf>
    <xf numFmtId="0" fontId="0" fillId="0" borderId="0" xfId="0" applyAlignment="1">
      <alignment horizontal="justify" vertical="top" wrapText="1"/>
    </xf>
    <xf numFmtId="0" fontId="1" fillId="12" borderId="0" xfId="0" applyFont="1" applyFill="1"/>
    <xf numFmtId="0" fontId="0" fillId="12" borderId="0" xfId="0" applyFill="1" applyAlignment="1">
      <alignment horizontal="justify" vertical="top" wrapText="1"/>
    </xf>
    <xf numFmtId="0" fontId="1" fillId="0" borderId="19" xfId="0" applyFont="1" applyBorder="1" applyAlignment="1" applyProtection="1">
      <alignment horizontal="left" wrapText="1"/>
    </xf>
    <xf numFmtId="0" fontId="0" fillId="0" borderId="14" xfId="0" applyBorder="1" applyAlignment="1" applyProtection="1">
      <alignment horizontal="left" wrapText="1"/>
    </xf>
    <xf numFmtId="0" fontId="1" fillId="0" borderId="19" xfId="0" applyFont="1" applyBorder="1" applyAlignment="1" applyProtection="1">
      <alignment horizontal="center" vertical="center" wrapText="1"/>
    </xf>
    <xf numFmtId="0" fontId="0" fillId="0" borderId="14" xfId="0" applyBorder="1" applyAlignment="1" applyProtection="1">
      <alignment horizontal="center" vertical="center" wrapText="1"/>
    </xf>
    <xf numFmtId="0" fontId="13" fillId="5" borderId="35" xfId="0" applyFont="1" applyFill="1" applyBorder="1" applyAlignment="1" applyProtection="1">
      <alignment horizontal="center" vertical="center"/>
      <protection locked="0"/>
    </xf>
    <xf numFmtId="0" fontId="0" fillId="0" borderId="36" xfId="0" applyBorder="1" applyAlignment="1" applyProtection="1">
      <protection locked="0"/>
    </xf>
    <xf numFmtId="0" fontId="1" fillId="0" borderId="4" xfId="0" applyFont="1" applyBorder="1" applyAlignment="1" applyProtection="1">
      <alignment vertical="center"/>
    </xf>
    <xf numFmtId="0" fontId="0" fillId="0" borderId="4" xfId="0" applyBorder="1" applyAlignment="1" applyProtection="1">
      <alignment vertical="center"/>
    </xf>
    <xf numFmtId="0" fontId="10" fillId="3" borderId="35" xfId="0" applyFont="1" applyFill="1" applyBorder="1" applyAlignment="1" applyProtection="1">
      <alignment horizontal="center" vertical="center" wrapText="1"/>
    </xf>
    <xf numFmtId="0" fontId="0" fillId="0" borderId="36" xfId="0" applyBorder="1" applyAlignment="1" applyProtection="1">
      <alignment wrapText="1"/>
    </xf>
    <xf numFmtId="0" fontId="0" fillId="0" borderId="38" xfId="0" applyBorder="1" applyAlignment="1" applyProtection="1">
      <alignment wrapText="1"/>
    </xf>
    <xf numFmtId="0" fontId="0" fillId="0" borderId="30" xfId="0" applyBorder="1" applyAlignment="1" applyProtection="1">
      <alignment wrapText="1"/>
    </xf>
    <xf numFmtId="0" fontId="13" fillId="0" borderId="39" xfId="0" applyFont="1" applyBorder="1" applyAlignment="1" applyProtection="1">
      <alignment horizontal="center" vertical="center" wrapText="1"/>
    </xf>
    <xf numFmtId="0" fontId="0" fillId="0" borderId="39" xfId="0" applyBorder="1" applyAlignment="1" applyProtection="1">
      <alignment wrapText="1"/>
    </xf>
    <xf numFmtId="14" fontId="0" fillId="5" borderId="22" xfId="0" applyNumberFormat="1" applyFill="1" applyBorder="1" applyAlignment="1" applyProtection="1">
      <alignment horizontal="center"/>
      <protection locked="0"/>
    </xf>
    <xf numFmtId="0" fontId="0" fillId="5" borderId="5" xfId="0" applyFill="1" applyBorder="1" applyAlignment="1" applyProtection="1">
      <protection locked="0"/>
    </xf>
    <xf numFmtId="0" fontId="1" fillId="0" borderId="19" xfId="0" applyFont="1" applyFill="1" applyBorder="1" applyAlignment="1" applyProtection="1"/>
    <xf numFmtId="0" fontId="0" fillId="0" borderId="20" xfId="0" applyFill="1" applyBorder="1" applyAlignment="1" applyProtection="1"/>
    <xf numFmtId="0" fontId="0" fillId="0" borderId="14" xfId="0" applyFill="1" applyBorder="1" applyAlignment="1" applyProtection="1"/>
    <xf numFmtId="0" fontId="1" fillId="0" borderId="4" xfId="0" applyFont="1" applyBorder="1" applyAlignment="1" applyProtection="1">
      <alignment horizontal="left" wrapText="1"/>
    </xf>
    <xf numFmtId="0" fontId="0" fillId="0" borderId="4" xfId="0" applyBorder="1" applyAlignment="1" applyProtection="1">
      <alignment horizontal="left" wrapText="1"/>
    </xf>
    <xf numFmtId="0" fontId="1" fillId="0" borderId="19" xfId="0" applyFont="1" applyBorder="1" applyAlignment="1" applyProtection="1">
      <alignment horizontal="center"/>
    </xf>
    <xf numFmtId="0" fontId="1" fillId="0" borderId="14" xfId="0" applyFont="1" applyBorder="1" applyAlignment="1" applyProtection="1">
      <alignment horizontal="center"/>
    </xf>
    <xf numFmtId="0" fontId="1" fillId="0" borderId="4" xfId="0" applyFont="1" applyFill="1" applyBorder="1" applyAlignment="1" applyProtection="1">
      <alignment horizontal="center" vertical="center"/>
    </xf>
    <xf numFmtId="0" fontId="1" fillId="0" borderId="4" xfId="0" applyFont="1" applyFill="1" applyBorder="1" applyAlignment="1" applyProtection="1">
      <alignment horizontal="left"/>
    </xf>
    <xf numFmtId="0" fontId="0" fillId="0" borderId="4" xfId="0" applyFill="1" applyBorder="1" applyAlignment="1" applyProtection="1"/>
    <xf numFmtId="0" fontId="1" fillId="0" borderId="4" xfId="0" applyFont="1" applyFill="1" applyBorder="1" applyAlignment="1" applyProtection="1">
      <alignment horizontal="center"/>
    </xf>
    <xf numFmtId="0" fontId="0" fillId="0" borderId="4" xfId="0" applyFill="1" applyBorder="1" applyAlignment="1" applyProtection="1">
      <alignment horizontal="center"/>
    </xf>
    <xf numFmtId="0" fontId="1" fillId="0" borderId="19" xfId="0" applyFont="1" applyFill="1" applyBorder="1" applyAlignment="1" applyProtection="1">
      <alignment horizontal="left"/>
    </xf>
    <xf numFmtId="0" fontId="1" fillId="0" borderId="14" xfId="0" applyFont="1" applyFill="1" applyBorder="1" applyAlignment="1" applyProtection="1">
      <alignment horizontal="left"/>
    </xf>
    <xf numFmtId="0" fontId="1" fillId="0" borderId="19" xfId="0" applyFont="1" applyFill="1" applyBorder="1" applyAlignment="1" applyProtection="1">
      <alignment horizontal="center"/>
    </xf>
    <xf numFmtId="0" fontId="1" fillId="0" borderId="14" xfId="0" applyFont="1" applyFill="1" applyBorder="1" applyAlignment="1" applyProtection="1">
      <alignment horizontal="center"/>
    </xf>
    <xf numFmtId="0" fontId="0" fillId="0" borderId="14" xfId="0" applyFill="1" applyBorder="1" applyAlignment="1" applyProtection="1">
      <alignment horizontal="center"/>
    </xf>
    <xf numFmtId="0" fontId="1" fillId="0" borderId="8" xfId="0" applyFont="1" applyFill="1" applyBorder="1" applyAlignment="1" applyProtection="1">
      <alignment horizontal="center"/>
    </xf>
    <xf numFmtId="0" fontId="0" fillId="0" borderId="13" xfId="0" applyFill="1" applyBorder="1" applyAlignment="1" applyProtection="1">
      <alignment horizontal="center"/>
    </xf>
    <xf numFmtId="0" fontId="1" fillId="11" borderId="19" xfId="0" applyFont="1" applyFill="1" applyBorder="1" applyAlignment="1" applyProtection="1"/>
    <xf numFmtId="0" fontId="0" fillId="11" borderId="20" xfId="0" applyFill="1" applyBorder="1" applyAlignment="1" applyProtection="1"/>
    <xf numFmtId="0" fontId="0" fillId="11" borderId="14" xfId="0" applyFill="1" applyBorder="1" applyAlignment="1" applyProtection="1"/>
    <xf numFmtId="0" fontId="2" fillId="0" borderId="4" xfId="0" applyFont="1" applyFill="1" applyBorder="1" applyAlignment="1" applyProtection="1">
      <alignment horizontal="left"/>
    </xf>
    <xf numFmtId="0" fontId="14" fillId="0" borderId="0" xfId="0" applyFont="1" applyFill="1" applyAlignment="1" applyProtection="1">
      <alignment horizontal="center"/>
    </xf>
    <xf numFmtId="0" fontId="14" fillId="0" borderId="0" xfId="0" applyFont="1" applyAlignment="1" applyProtection="1">
      <alignment horizontal="center"/>
    </xf>
    <xf numFmtId="0" fontId="1" fillId="0" borderId="4" xfId="0" applyFont="1" applyFill="1" applyBorder="1" applyAlignment="1" applyProtection="1"/>
    <xf numFmtId="0" fontId="2" fillId="0" borderId="13" xfId="0" applyFont="1" applyBorder="1" applyAlignment="1" applyProtection="1"/>
    <xf numFmtId="0" fontId="4" fillId="0" borderId="13" xfId="0" applyFont="1" applyBorder="1" applyAlignment="1" applyProtection="1"/>
    <xf numFmtId="0" fontId="0" fillId="0" borderId="13" xfId="0" applyBorder="1" applyAlignment="1" applyProtection="1"/>
    <xf numFmtId="0" fontId="4" fillId="0" borderId="19" xfId="0" applyFont="1" applyBorder="1" applyAlignment="1" applyProtection="1"/>
    <xf numFmtId="0" fontId="0" fillId="0" borderId="20" xfId="0" applyBorder="1" applyAlignment="1" applyProtection="1"/>
    <xf numFmtId="0" fontId="0" fillId="0" borderId="14" xfId="0" applyBorder="1" applyAlignment="1" applyProtection="1"/>
    <xf numFmtId="0" fontId="0" fillId="0" borderId="21" xfId="0" applyBorder="1" applyAlignment="1" applyProtection="1">
      <alignment horizontal="center"/>
    </xf>
    <xf numFmtId="0" fontId="0" fillId="0" borderId="11" xfId="0" applyBorder="1" applyAlignment="1" applyProtection="1">
      <alignment horizontal="center"/>
    </xf>
    <xf numFmtId="0" fontId="0" fillId="0" borderId="12" xfId="0" applyBorder="1" applyAlignment="1" applyProtection="1">
      <alignment horizontal="center"/>
    </xf>
    <xf numFmtId="0" fontId="1" fillId="0" borderId="0" xfId="1" applyFont="1" applyAlignment="1" applyProtection="1">
      <alignment horizontal="center"/>
    </xf>
    <xf numFmtId="0" fontId="0" fillId="0" borderId="0" xfId="0" applyAlignment="1" applyProtection="1">
      <alignment horizontal="center"/>
    </xf>
    <xf numFmtId="4" fontId="2" fillId="0" borderId="23" xfId="0" applyNumberFormat="1" applyFont="1" applyBorder="1" applyAlignment="1" applyProtection="1">
      <alignment horizontal="center"/>
    </xf>
    <xf numFmtId="4" fontId="0" fillId="0" borderId="24" xfId="0" applyNumberFormat="1" applyBorder="1" applyAlignment="1" applyProtection="1">
      <alignment horizontal="center"/>
    </xf>
    <xf numFmtId="4" fontId="0" fillId="0" borderId="25" xfId="0" applyNumberFormat="1" applyBorder="1" applyAlignment="1" applyProtection="1">
      <alignment horizontal="center"/>
    </xf>
    <xf numFmtId="4" fontId="0" fillId="0" borderId="23" xfId="0" applyNumberFormat="1" applyBorder="1" applyAlignment="1" applyProtection="1">
      <alignment horizontal="center"/>
    </xf>
    <xf numFmtId="0" fontId="2" fillId="0" borderId="0" xfId="0" applyFont="1" applyAlignment="1">
      <alignment horizontal="justify" wrapText="1"/>
    </xf>
    <xf numFmtId="0" fontId="0" fillId="0" borderId="0" xfId="0" applyAlignment="1">
      <alignment horizontal="justify" wrapText="1"/>
    </xf>
    <xf numFmtId="0" fontId="1" fillId="0" borderId="0" xfId="0" applyFont="1" applyAlignment="1">
      <alignment horizontal="center" wrapText="1"/>
    </xf>
    <xf numFmtId="0" fontId="0" fillId="0" borderId="0" xfId="0" applyAlignment="1">
      <alignment horizontal="center" wrapText="1"/>
    </xf>
    <xf numFmtId="0" fontId="1" fillId="2" borderId="19" xfId="0" applyFont="1" applyFill="1" applyBorder="1" applyAlignment="1">
      <alignment horizontal="left" wrapText="1"/>
    </xf>
    <xf numFmtId="0" fontId="0" fillId="0" borderId="20" xfId="0" applyBorder="1" applyAlignment="1">
      <alignment horizontal="left" wrapText="1"/>
    </xf>
    <xf numFmtId="0" fontId="0" fillId="0" borderId="14" xfId="0" applyBorder="1" applyAlignment="1">
      <alignment horizontal="left" wrapText="1"/>
    </xf>
    <xf numFmtId="0" fontId="2" fillId="0" borderId="0" xfId="0" applyFont="1" applyFill="1" applyAlignment="1">
      <alignment horizontal="justify" vertical="top" wrapText="1"/>
    </xf>
    <xf numFmtId="0" fontId="0" fillId="0" borderId="0" xfId="0" applyFill="1" applyAlignment="1">
      <alignment horizontal="justify" vertical="top" wrapText="1"/>
    </xf>
    <xf numFmtId="0" fontId="0" fillId="0" borderId="0" xfId="0" applyAlignment="1">
      <alignment wrapText="1"/>
    </xf>
    <xf numFmtId="0" fontId="2" fillId="0" borderId="0" xfId="0" applyFont="1" applyFill="1" applyAlignment="1">
      <alignment horizontal="justify" wrapText="1"/>
    </xf>
    <xf numFmtId="0" fontId="2" fillId="0" borderId="0" xfId="0" applyFont="1" applyAlignment="1">
      <alignment horizontal="left" wrapText="1"/>
    </xf>
    <xf numFmtId="0" fontId="2" fillId="0" borderId="0" xfId="0" applyFont="1" applyAlignment="1">
      <alignment horizontal="justify" vertical="top"/>
    </xf>
    <xf numFmtId="0" fontId="0" fillId="0" borderId="0" xfId="0" applyAlignment="1">
      <alignment horizontal="justify" vertical="top"/>
    </xf>
    <xf numFmtId="0" fontId="2" fillId="0" borderId="0" xfId="0" applyFont="1" applyAlignment="1">
      <alignment horizontal="justify" vertical="top" wrapText="1"/>
    </xf>
    <xf numFmtId="0" fontId="0" fillId="0" borderId="0" xfId="0" applyAlignment="1">
      <alignment horizontal="justify" vertical="top" wrapText="1"/>
    </xf>
    <xf numFmtId="0" fontId="1" fillId="0" borderId="23" xfId="0" applyFont="1" applyBorder="1" applyAlignment="1">
      <alignment horizontal="center" wrapText="1"/>
    </xf>
    <xf numFmtId="0" fontId="0" fillId="0" borderId="24" xfId="0" applyBorder="1" applyAlignment="1">
      <alignment horizontal="center" wrapText="1"/>
    </xf>
    <xf numFmtId="0" fontId="0" fillId="0" borderId="25" xfId="0" applyBorder="1" applyAlignment="1">
      <alignment horizontal="center" wrapText="1"/>
    </xf>
    <xf numFmtId="0" fontId="1" fillId="0" borderId="0" xfId="0" applyFont="1" applyBorder="1" applyAlignment="1">
      <alignment horizontal="justify" vertical="top" wrapText="1"/>
    </xf>
    <xf numFmtId="0" fontId="1" fillId="0" borderId="0" xfId="0" applyFont="1" applyAlignment="1">
      <alignment horizontal="justify" vertical="top" wrapText="1"/>
    </xf>
    <xf numFmtId="0" fontId="2" fillId="0" borderId="14" xfId="0" applyFont="1" applyFill="1" applyBorder="1" applyAlignment="1">
      <alignment horizontal="center"/>
    </xf>
    <xf numFmtId="0" fontId="0" fillId="0" borderId="4" xfId="0" applyBorder="1" applyAlignment="1"/>
    <xf numFmtId="0" fontId="0" fillId="0" borderId="19" xfId="0" applyBorder="1" applyAlignment="1"/>
    <xf numFmtId="0" fontId="2" fillId="0" borderId="4" xfId="0" applyFont="1" applyFill="1" applyBorder="1" applyAlignment="1">
      <alignment horizontal="center"/>
    </xf>
    <xf numFmtId="0" fontId="0" fillId="13" borderId="0" xfId="0" applyFill="1"/>
    <xf numFmtId="0" fontId="18" fillId="13" borderId="0" xfId="0" applyFont="1" applyFill="1"/>
    <xf numFmtId="0" fontId="19" fillId="13" borderId="0" xfId="0" applyFont="1" applyFill="1"/>
    <xf numFmtId="0" fontId="19" fillId="6" borderId="0" xfId="0" applyFont="1" applyFill="1"/>
    <xf numFmtId="0" fontId="20" fillId="6" borderId="0" xfId="0" applyFont="1" applyFill="1" applyAlignment="1">
      <alignment horizontal="left" vertical="center" wrapText="1"/>
    </xf>
    <xf numFmtId="0" fontId="21" fillId="6" borderId="0" xfId="0" applyFont="1" applyFill="1"/>
    <xf numFmtId="0" fontId="22" fillId="13" borderId="0" xfId="0" applyFont="1" applyFill="1"/>
    <xf numFmtId="0" fontId="23" fillId="6" borderId="0" xfId="0" applyFont="1" applyFill="1"/>
    <xf numFmtId="0" fontId="24" fillId="6" borderId="0" xfId="0" applyFont="1" applyFill="1"/>
    <xf numFmtId="0" fontId="22" fillId="6" borderId="0" xfId="0" applyFont="1" applyFill="1"/>
    <xf numFmtId="0" fontId="25" fillId="6" borderId="0" xfId="0" applyFont="1" applyFill="1"/>
    <xf numFmtId="0" fontId="26" fillId="6" borderId="0" xfId="0" applyFont="1" applyFill="1"/>
    <xf numFmtId="0" fontId="27" fillId="6" borderId="0" xfId="2" applyFont="1" applyFill="1" applyProtection="1"/>
  </cellXfs>
  <cellStyles count="3">
    <cellStyle name="Hipervínculo" xfId="2" builtinId="8"/>
    <cellStyle name="Normal" xfId="0" builtinId="0"/>
    <cellStyle name="Normal 2" xfId="1" xr:uid="{00000000-0005-0000-0000-000001000000}"/>
  </cellStyles>
  <dxfs count="3">
    <dxf>
      <font>
        <condense val="0"/>
        <extend val="0"/>
        <color indexed="10"/>
      </font>
    </dxf>
    <dxf>
      <font>
        <condense val="0"/>
        <extend val="0"/>
        <color auto="1"/>
      </font>
      <fill>
        <patternFill>
          <bgColor indexed="4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hyperlink" Target="https://www.ignacioonline.com.ar/"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262"/>
  <sheetViews>
    <sheetView tabSelected="1" topLeftCell="B1" workbookViewId="0">
      <selection activeCell="C4" sqref="C4"/>
    </sheetView>
  </sheetViews>
  <sheetFormatPr baseColWidth="10" defaultRowHeight="12.75" x14ac:dyDescent="0.2"/>
  <cols>
    <col min="1" max="1" width="8.33203125" customWidth="1"/>
    <col min="2" max="2" width="3.6640625" customWidth="1"/>
    <col min="3" max="3" width="13" customWidth="1"/>
    <col min="4" max="4" width="7.5" customWidth="1"/>
    <col min="5" max="5" width="63.6640625" customWidth="1"/>
    <col min="6" max="6" width="16.1640625" customWidth="1"/>
    <col min="7" max="7" width="8.33203125" customWidth="1"/>
    <col min="8" max="17" width="13.83203125" customWidth="1"/>
    <col min="18" max="18" width="15.33203125" customWidth="1"/>
    <col min="19" max="19" width="15" customWidth="1"/>
    <col min="20" max="21" width="13.83203125" customWidth="1"/>
    <col min="22" max="22" width="20.33203125" customWidth="1"/>
    <col min="23" max="23" width="20.1640625" customWidth="1"/>
    <col min="24" max="24" width="19.6640625" customWidth="1"/>
    <col min="25" max="25" width="12.6640625" bestFit="1" customWidth="1"/>
  </cols>
  <sheetData>
    <row r="1" spans="1:33" ht="13.5" thickBot="1" x14ac:dyDescent="0.25">
      <c r="A1" s="233"/>
      <c r="B1" s="14"/>
      <c r="C1" s="385" t="s">
        <v>16</v>
      </c>
      <c r="D1" s="386"/>
      <c r="E1" s="130"/>
      <c r="F1" s="198" t="s">
        <v>51</v>
      </c>
      <c r="G1" s="124"/>
      <c r="H1" s="20">
        <f t="shared" ref="H1:U1" si="0">+IF(H7&lt;&gt;"",MONTH(H7),0)</f>
        <v>0</v>
      </c>
      <c r="I1" s="20">
        <f t="shared" si="0"/>
        <v>0</v>
      </c>
      <c r="J1" s="20">
        <f t="shared" si="0"/>
        <v>0</v>
      </c>
      <c r="K1" s="20">
        <f t="shared" si="0"/>
        <v>0</v>
      </c>
      <c r="L1" s="20">
        <f t="shared" si="0"/>
        <v>0</v>
      </c>
      <c r="M1" s="20">
        <f t="shared" si="0"/>
        <v>0</v>
      </c>
      <c r="N1" s="20">
        <f t="shared" si="0"/>
        <v>0</v>
      </c>
      <c r="O1" s="20">
        <f t="shared" si="0"/>
        <v>0</v>
      </c>
      <c r="P1" s="20">
        <f t="shared" si="0"/>
        <v>0</v>
      </c>
      <c r="Q1" s="20">
        <f t="shared" si="0"/>
        <v>0</v>
      </c>
      <c r="R1" s="20">
        <f t="shared" si="0"/>
        <v>0</v>
      </c>
      <c r="S1" s="20">
        <f t="shared" si="0"/>
        <v>0</v>
      </c>
      <c r="T1" s="20">
        <f t="shared" si="0"/>
        <v>0</v>
      </c>
      <c r="U1" s="20">
        <f t="shared" si="0"/>
        <v>0</v>
      </c>
      <c r="V1" s="221">
        <v>12</v>
      </c>
      <c r="W1" s="223"/>
      <c r="X1" s="14"/>
      <c r="Y1" s="14"/>
      <c r="Z1" s="14"/>
      <c r="AA1" s="14"/>
    </row>
    <row r="2" spans="1:33" x14ac:dyDescent="0.2">
      <c r="A2" s="132"/>
      <c r="B2" s="14"/>
      <c r="C2" s="385" t="s">
        <v>263</v>
      </c>
      <c r="D2" s="386"/>
      <c r="E2" s="130"/>
      <c r="F2" s="157" t="s">
        <v>253</v>
      </c>
      <c r="G2" s="54"/>
      <c r="H2" s="13">
        <v>1</v>
      </c>
      <c r="I2" s="13">
        <v>2</v>
      </c>
      <c r="J2" s="13">
        <v>3</v>
      </c>
      <c r="K2" s="13">
        <v>4</v>
      </c>
      <c r="L2" s="13">
        <v>5</v>
      </c>
      <c r="M2" s="13">
        <v>6</v>
      </c>
      <c r="N2" s="13">
        <v>7</v>
      </c>
      <c r="O2" s="13">
        <v>8</v>
      </c>
      <c r="P2" s="13">
        <v>9</v>
      </c>
      <c r="Q2" s="13">
        <v>10</v>
      </c>
      <c r="R2" s="13">
        <v>11</v>
      </c>
      <c r="S2" s="13">
        <v>12</v>
      </c>
      <c r="T2" s="13">
        <v>13</v>
      </c>
      <c r="U2" s="13">
        <v>14</v>
      </c>
      <c r="V2" s="387" t="s">
        <v>199</v>
      </c>
      <c r="W2" s="388"/>
      <c r="X2" s="14"/>
      <c r="Y2" s="14"/>
      <c r="Z2" s="14"/>
      <c r="AA2" s="14"/>
    </row>
    <row r="3" spans="1:33" ht="13.5" thickBot="1" x14ac:dyDescent="0.25">
      <c r="A3" s="132"/>
      <c r="B3" s="105"/>
      <c r="C3" s="385" t="s">
        <v>17</v>
      </c>
      <c r="D3" s="386"/>
      <c r="E3" s="166"/>
      <c r="F3" s="197"/>
      <c r="G3" s="14"/>
      <c r="H3" s="14"/>
      <c r="I3" s="15"/>
      <c r="J3" s="14"/>
      <c r="K3" s="14"/>
      <c r="L3" s="14"/>
      <c r="M3" s="15"/>
      <c r="N3" s="15"/>
      <c r="O3" s="15"/>
      <c r="P3" s="16"/>
      <c r="Q3" s="15"/>
      <c r="R3" s="15"/>
      <c r="S3" s="15"/>
      <c r="T3" s="15"/>
      <c r="U3" s="15"/>
      <c r="V3" s="389"/>
      <c r="W3" s="390"/>
      <c r="X3" s="14"/>
      <c r="Y3" s="14"/>
      <c r="Z3" s="14"/>
      <c r="AA3" s="14"/>
      <c r="AB3" s="14"/>
      <c r="AC3" s="14"/>
      <c r="AD3" s="14"/>
      <c r="AE3" s="14"/>
      <c r="AF3" s="14"/>
      <c r="AG3" s="14"/>
    </row>
    <row r="4" spans="1:33" ht="15" customHeight="1" thickBot="1" x14ac:dyDescent="0.25">
      <c r="A4" s="132"/>
      <c r="B4" s="105"/>
      <c r="C4" s="78"/>
      <c r="D4" s="21"/>
      <c r="E4" s="224"/>
      <c r="F4" s="196"/>
      <c r="G4" s="14"/>
      <c r="H4" s="18" t="str">
        <f>+VLOOKUP(H5,Tablas!$X$50:$Y$64,2,FALSE)</f>
        <v>General</v>
      </c>
      <c r="I4" s="18" t="str">
        <f>+VLOOKUP(I5,Tablas!$X$50:$Y$64,2,FALSE)</f>
        <v>General</v>
      </c>
      <c r="J4" s="18" t="str">
        <f>+VLOOKUP(J5,Tablas!$X$50:$Y$64,2,FALSE)</f>
        <v>General</v>
      </c>
      <c r="K4" s="18" t="str">
        <f>+VLOOKUP(K5,Tablas!$X$50:$Y$64,2,FALSE)</f>
        <v>General</v>
      </c>
      <c r="L4" s="18" t="str">
        <f>+VLOOKUP(L5,Tablas!$X$50:$Y$64,2,FALSE)</f>
        <v>General</v>
      </c>
      <c r="M4" s="18" t="str">
        <f>+VLOOKUP(M5,Tablas!$X$50:$Y$64,2,FALSE)</f>
        <v>General</v>
      </c>
      <c r="N4" s="18" t="str">
        <f>+VLOOKUP(N5,Tablas!$X$50:$Y$64,2,FALSE)</f>
        <v>General</v>
      </c>
      <c r="O4" s="18" t="str">
        <f>+VLOOKUP(O5,Tablas!$X$50:$Y$64,2,FALSE)</f>
        <v>General</v>
      </c>
      <c r="P4" s="18" t="str">
        <f>+VLOOKUP(P5,Tablas!$X$50:$Y$64,2,FALSE)</f>
        <v>General</v>
      </c>
      <c r="Q4" s="18" t="str">
        <f>+VLOOKUP(Q5,Tablas!$X$50:$Y$64,2,FALSE)</f>
        <v>General</v>
      </c>
      <c r="R4" s="18" t="str">
        <f>+VLOOKUP(R5,Tablas!$X$50:$Y$64,2,FALSE)</f>
        <v>General</v>
      </c>
      <c r="S4" s="18" t="str">
        <f>+VLOOKUP(S5,Tablas!$X$50:$Y$64,2,FALSE)</f>
        <v>General</v>
      </c>
      <c r="T4" s="18" t="str">
        <f>+VLOOKUP(T5,Tablas!$X$50:$Y$64,2,FALSE)</f>
        <v>General</v>
      </c>
      <c r="U4" s="18" t="str">
        <f>+VLOOKUP(U5,Tablas!$X$50:$Y$64,2,FALSE)</f>
        <v>General</v>
      </c>
      <c r="V4" s="391" t="str">
        <f>+VLOOKUP(V5,Tablas!$X$50:$Y$64,2,FALSE)</f>
        <v>General</v>
      </c>
      <c r="W4" s="392"/>
      <c r="X4" s="14"/>
      <c r="Y4" s="14"/>
      <c r="Z4" s="14"/>
      <c r="AA4" s="14"/>
      <c r="AB4" s="14"/>
      <c r="AC4" s="14"/>
      <c r="AD4" s="14"/>
      <c r="AE4" s="14"/>
      <c r="AF4" s="14"/>
      <c r="AG4" s="14"/>
    </row>
    <row r="5" spans="1:33" ht="13.5" thickBot="1" x14ac:dyDescent="0.25">
      <c r="A5" s="132"/>
      <c r="B5" s="105"/>
      <c r="C5" s="15"/>
      <c r="D5" s="14"/>
      <c r="E5" s="14"/>
      <c r="F5" s="381" t="s">
        <v>203</v>
      </c>
      <c r="G5" s="382"/>
      <c r="H5" s="199">
        <v>0</v>
      </c>
      <c r="I5" s="199">
        <v>0</v>
      </c>
      <c r="J5" s="199">
        <v>0</v>
      </c>
      <c r="K5" s="199">
        <v>0</v>
      </c>
      <c r="L5" s="199">
        <v>0</v>
      </c>
      <c r="M5" s="199">
        <v>0</v>
      </c>
      <c r="N5" s="199">
        <v>0</v>
      </c>
      <c r="O5" s="199">
        <v>0</v>
      </c>
      <c r="P5" s="199">
        <v>0</v>
      </c>
      <c r="Q5" s="199">
        <v>0</v>
      </c>
      <c r="R5" s="199">
        <v>0</v>
      </c>
      <c r="S5" s="199">
        <v>0</v>
      </c>
      <c r="T5" s="199">
        <v>0</v>
      </c>
      <c r="U5" s="199">
        <v>0</v>
      </c>
      <c r="V5" s="383">
        <v>0</v>
      </c>
      <c r="W5" s="384"/>
      <c r="X5" s="364" t="s">
        <v>436</v>
      </c>
      <c r="Y5" s="14"/>
      <c r="Z5" s="14"/>
      <c r="AA5" s="14"/>
      <c r="AB5" s="14"/>
      <c r="AC5" s="14"/>
      <c r="AD5" s="14"/>
      <c r="AE5" s="14"/>
      <c r="AF5" s="14"/>
      <c r="AG5" s="14"/>
    </row>
    <row r="6" spans="1:33" x14ac:dyDescent="0.2">
      <c r="A6" s="132"/>
      <c r="B6" s="105"/>
      <c r="C6" s="15"/>
      <c r="D6" s="14"/>
      <c r="E6" s="379" t="s">
        <v>447</v>
      </c>
      <c r="F6" s="380"/>
      <c r="G6" s="355"/>
      <c r="H6" s="356"/>
      <c r="I6" s="356"/>
      <c r="J6" s="356"/>
      <c r="K6" s="356"/>
      <c r="L6" s="356"/>
      <c r="M6" s="356"/>
      <c r="N6" s="356"/>
      <c r="O6" s="356"/>
      <c r="P6" s="356"/>
      <c r="Q6" s="356"/>
      <c r="R6" s="356"/>
      <c r="S6" s="356"/>
      <c r="T6" s="356"/>
      <c r="U6" s="356"/>
      <c r="V6" s="357"/>
      <c r="W6" s="358"/>
      <c r="X6" s="343">
        <f>+SUMIF($H$1:$U$1,"&lt;7",$H$8:$U$8)</f>
        <v>0</v>
      </c>
      <c r="Y6" s="366">
        <f>COUNTIF($H$1:$U$1,"&lt;7")-COUNTIF($H$1:$U$1,0)-COUNTIF(H18:U18,"&lt;&gt;")</f>
        <v>0</v>
      </c>
      <c r="Z6" s="15"/>
      <c r="AA6" s="14"/>
      <c r="AB6" s="14"/>
      <c r="AC6" s="14"/>
      <c r="AD6" s="14"/>
      <c r="AE6" s="14"/>
      <c r="AF6" s="14"/>
      <c r="AG6" s="14"/>
    </row>
    <row r="7" spans="1:33" x14ac:dyDescent="0.2">
      <c r="A7" s="132"/>
      <c r="B7" s="19"/>
      <c r="C7" s="19"/>
      <c r="D7" s="19"/>
      <c r="E7" s="379" t="s">
        <v>446</v>
      </c>
      <c r="F7" s="380"/>
      <c r="G7" s="225"/>
      <c r="H7" s="361"/>
      <c r="I7" s="361"/>
      <c r="J7" s="361"/>
      <c r="K7" s="361"/>
      <c r="L7" s="361"/>
      <c r="M7" s="361"/>
      <c r="N7" s="361"/>
      <c r="O7" s="361"/>
      <c r="P7" s="361"/>
      <c r="Q7" s="361"/>
      <c r="R7" s="361"/>
      <c r="S7" s="361"/>
      <c r="T7" s="361"/>
      <c r="U7" s="361"/>
      <c r="V7" s="393"/>
      <c r="W7" s="394"/>
      <c r="X7" s="190" t="s">
        <v>437</v>
      </c>
      <c r="Y7" s="21"/>
      <c r="Z7" s="21"/>
      <c r="AA7" s="14"/>
      <c r="AB7" s="14"/>
      <c r="AC7" s="14"/>
      <c r="AD7" s="14"/>
      <c r="AE7" s="14"/>
      <c r="AF7" s="14"/>
      <c r="AG7" s="14"/>
    </row>
    <row r="8" spans="1:33" x14ac:dyDescent="0.2">
      <c r="A8" s="132"/>
      <c r="B8" s="19"/>
      <c r="C8" s="19"/>
      <c r="D8" s="19"/>
      <c r="E8" s="379" t="s">
        <v>266</v>
      </c>
      <c r="F8" s="380"/>
      <c r="G8" s="226"/>
      <c r="H8" s="227">
        <f t="shared" ref="H8:U8" si="1">+H25+H34+H54+H63-H47-H48-H18-H19</f>
        <v>0</v>
      </c>
      <c r="I8" s="227">
        <f t="shared" si="1"/>
        <v>0</v>
      </c>
      <c r="J8" s="227">
        <f t="shared" si="1"/>
        <v>0</v>
      </c>
      <c r="K8" s="227">
        <f t="shared" si="1"/>
        <v>0</v>
      </c>
      <c r="L8" s="227">
        <f t="shared" si="1"/>
        <v>0</v>
      </c>
      <c r="M8" s="227">
        <f t="shared" si="1"/>
        <v>0</v>
      </c>
      <c r="N8" s="227">
        <f t="shared" si="1"/>
        <v>0</v>
      </c>
      <c r="O8" s="227">
        <f t="shared" si="1"/>
        <v>0</v>
      </c>
      <c r="P8" s="227">
        <f t="shared" si="1"/>
        <v>0</v>
      </c>
      <c r="Q8" s="227">
        <f t="shared" si="1"/>
        <v>0</v>
      </c>
      <c r="R8" s="227">
        <f t="shared" si="1"/>
        <v>0</v>
      </c>
      <c r="S8" s="227">
        <f t="shared" si="1"/>
        <v>0</v>
      </c>
      <c r="T8" s="227">
        <f t="shared" si="1"/>
        <v>0</v>
      </c>
      <c r="U8" s="291">
        <f t="shared" si="1"/>
        <v>0</v>
      </c>
      <c r="V8" s="362" t="s">
        <v>434</v>
      </c>
      <c r="W8" s="363" t="s">
        <v>435</v>
      </c>
      <c r="X8" s="343">
        <f>+SUMIF($H$1:$U$1,"&gt;6",$H$8:$U$8)</f>
        <v>0</v>
      </c>
      <c r="Y8" s="366">
        <f>COUNTIF($H$1:$U$1,"&gt;6")-COUNTIF(H19:U19,"&lt;&gt;")</f>
        <v>0</v>
      </c>
      <c r="Z8" s="15"/>
      <c r="AA8" s="14"/>
      <c r="AB8" s="14"/>
      <c r="AC8" s="14"/>
      <c r="AD8" s="14"/>
      <c r="AE8" s="14"/>
      <c r="AF8" s="14"/>
      <c r="AG8" s="14"/>
    </row>
    <row r="9" spans="1:33" x14ac:dyDescent="0.2">
      <c r="A9" s="132"/>
      <c r="B9" s="19"/>
      <c r="C9" s="19"/>
      <c r="D9" s="19"/>
      <c r="E9" s="379" t="s">
        <v>443</v>
      </c>
      <c r="F9" s="380"/>
      <c r="G9" s="226"/>
      <c r="H9" s="227">
        <f>+IF(H1&lt;&gt;0,IF(H1&lt;9,ROUND(SUM($H$8:H8)/(H1-$H$1+1),2),SUMIF($H$1:H1,"&gt;8",$H$8:H8)/(COUNTIF($H$1:H1,"&gt;8")-COUNTIF($H$19:H19,"&gt;0"))),0)</f>
        <v>0</v>
      </c>
      <c r="I9" s="227">
        <f>+IF(I1&lt;&gt;0,IF(I1&lt;9,ROUND(SUM($H$8:I8)/(I1-$H$1+1),2),SUMIF($H$1:I1,"&gt;8",$H$8:I8)/(COUNTIF($H$1:I1,"&gt;8")-COUNTIF($H$19:I19,"&gt;0"))),0)</f>
        <v>0</v>
      </c>
      <c r="J9" s="227">
        <f>+IF(J1&lt;&gt;0,IF(J1&lt;9,ROUND(SUM($H$8:J8)/(J1-$H$1+1),2),SUMIF($H$1:J1,"&gt;8",$H$8:J8)/(COUNTIF($H$1:J1,"&gt;8")-COUNTIF($H$19:J19,"&gt;0"))),0)</f>
        <v>0</v>
      </c>
      <c r="K9" s="227">
        <f>+IF(K1&lt;&gt;0,IF(K1&lt;9,ROUND(SUM($H$8:K8)/(K1-$H$1+1),2),SUMIF($H$1:K1,"&gt;8",$H$8:K8)/(COUNTIF($H$1:K1,"&gt;8")-COUNTIF($H$19:K19,"&gt;0"))),0)</f>
        <v>0</v>
      </c>
      <c r="L9" s="227">
        <f>+IF(L1&lt;&gt;0,IF(L1&lt;9,ROUND(SUM($H$8:L8)/(L1-$H$1+1),2),SUMIF($H$1:L1,"&gt;8",$H$8:L8)/(COUNTIF($H$1:L1,"&gt;8")-COUNTIF($H$19:L19,"&gt;0"))),0)</f>
        <v>0</v>
      </c>
      <c r="M9" s="227">
        <f>+IF(M1&lt;&gt;0,IF(M1&lt;9,ROUND(SUM($H$8:M8)/(M1-$H$1+1),2),SUMIF($H$1:M1,"&gt;8",$H$8:M8)/(COUNTIF($H$1:M1,"&gt;8")-COUNTIF($H$19:M19,"&gt;0"))),0)</f>
        <v>0</v>
      </c>
      <c r="N9" s="227">
        <f>+IF(N1&lt;&gt;0,IF(N1&lt;9,ROUND(SUM($H$8:N8)/(N1-$H$1+1),2),SUMIF($H$1:N1,"&gt;8",$H$8:N8)/(COUNTIF($H$1:N1,"&gt;8")-COUNTIF($H$19:N19,"&gt;0"))),0)</f>
        <v>0</v>
      </c>
      <c r="O9" s="227">
        <f>+IF(O1&lt;&gt;0,IF(O1&lt;9,ROUND(SUM($H$8:O8)/(O1-$H$1+1),2),SUMIF($H$1:O1,"&gt;8",$H$8:O8)/(COUNTIF($H$1:O1,"&gt;8")-COUNTIF($H$19:O19,"&gt;0"))),0)</f>
        <v>0</v>
      </c>
      <c r="P9" s="227">
        <f>+IF(P1&lt;&gt;0,IF(P1&lt;9,ROUND(SUM($H$8:P8)/(P1-$H$1+1),2),SUMIF($H$1:P1,"&gt;8",$H$8:P8)/(COUNTIF($H$1:P1,"&gt;8")-COUNTIF($H$19:P19,"&gt;0"))),0)</f>
        <v>0</v>
      </c>
      <c r="Q9" s="227">
        <f>+IF(Q1&lt;&gt;0,IF(Q1&lt;9,ROUND(SUM($H$8:Q8)/(Q1-$H$1+1),2),SUMIF($H$1:Q1,"&gt;8",$H$8:Q8)/(COUNTIF($H$1:Q1,"&gt;8")-COUNTIF($H$19:Q19,"&gt;0"))),0)</f>
        <v>0</v>
      </c>
      <c r="R9" s="227">
        <f>+IF(R1&lt;&gt;0,IF(R1&lt;9,ROUND(SUM($H$8:R8)/(R1-$H$1+1),2),SUMIF($H$1:R1,"&gt;8",$H$8:R8)/(COUNTIF($H$1:R1,"&gt;8")-COUNTIF($H$19:R19,"&gt;0"))),0)</f>
        <v>0</v>
      </c>
      <c r="S9" s="227">
        <f>+IF(S1&lt;&gt;0,IF(S1&lt;9,ROUND(SUM($H$8:S8)/(S1-$H$1+1),2),SUMIF($H$1:S1,"&gt;8",$H$8:S8)/(COUNTIF($H$1:S1,"&gt;8")-COUNTIF($H$19:S19,"&gt;0"))),0)</f>
        <v>0</v>
      </c>
      <c r="T9" s="227">
        <f>+IF(T1&lt;&gt;0,IF(T1&lt;9,ROUND(SUM($H$8:T8)/(T1-$H$1+1),2),SUMIF($H$1:T1,"&gt;8",$H$8:T8)/(COUNTIF($H$1:T1,"&gt;8")-COUNTIF($H$19:T19,"&gt;0"))),0)</f>
        <v>0</v>
      </c>
      <c r="U9" s="227">
        <f>+IF(U1&lt;&gt;0,IF(U1&lt;9,ROUND(SUM($H$8:U8)/(U1-$H$1+1),2),SUMIF($H$1:U1,"&gt;8",$H$8:U8)/(COUNTIF($H$1:U1,"&gt;8")-COUNTIF($H$19:U19,"&gt;0"))),0)</f>
        <v>0</v>
      </c>
      <c r="V9" s="367">
        <f>+IF(Y6&lt;&gt;0,ROUND(X6/Y6,2),0)</f>
        <v>0</v>
      </c>
      <c r="W9" s="368">
        <f>+IF(Y8&lt;&gt;0,ROUND(X8/Y8,2),0)</f>
        <v>0</v>
      </c>
      <c r="X9" s="21"/>
      <c r="Y9" s="21"/>
      <c r="Z9" s="21"/>
      <c r="AA9" s="14"/>
      <c r="AB9" s="14"/>
      <c r="AC9" s="14"/>
      <c r="AD9" s="14"/>
      <c r="AE9" s="14"/>
      <c r="AF9" s="14"/>
      <c r="AG9" s="14"/>
    </row>
    <row r="10" spans="1:33" x14ac:dyDescent="0.2">
      <c r="A10" s="132"/>
      <c r="B10" s="19"/>
      <c r="C10" s="19"/>
      <c r="D10" s="19"/>
      <c r="E10" s="398" t="s">
        <v>246</v>
      </c>
      <c r="F10" s="399"/>
      <c r="G10" s="226"/>
      <c r="H10" s="227">
        <f>+MIN(H8,H9)</f>
        <v>0</v>
      </c>
      <c r="I10" s="227">
        <f>+IF(I8=0,I9,MIN(I8,I9))</f>
        <v>0</v>
      </c>
      <c r="J10" s="227">
        <f t="shared" ref="J10:U10" si="2">+IF(J8=0,J9,MIN(J8,J9))</f>
        <v>0</v>
      </c>
      <c r="K10" s="227">
        <f t="shared" si="2"/>
        <v>0</v>
      </c>
      <c r="L10" s="227">
        <f t="shared" si="2"/>
        <v>0</v>
      </c>
      <c r="M10" s="227">
        <f t="shared" si="2"/>
        <v>0</v>
      </c>
      <c r="N10" s="227">
        <f t="shared" si="2"/>
        <v>0</v>
      </c>
      <c r="O10" s="227">
        <f t="shared" si="2"/>
        <v>0</v>
      </c>
      <c r="P10" s="227">
        <f t="shared" si="2"/>
        <v>0</v>
      </c>
      <c r="Q10" s="227">
        <f t="shared" si="2"/>
        <v>0</v>
      </c>
      <c r="R10" s="227">
        <f t="shared" si="2"/>
        <v>0</v>
      </c>
      <c r="S10" s="227">
        <f t="shared" si="2"/>
        <v>0</v>
      </c>
      <c r="T10" s="227">
        <f t="shared" si="2"/>
        <v>0</v>
      </c>
      <c r="U10" s="291">
        <f t="shared" si="2"/>
        <v>0</v>
      </c>
      <c r="V10" s="371" t="s">
        <v>439</v>
      </c>
      <c r="W10" s="372">
        <f>+IF(Y6+Y8&gt;0,ROUND((X6+X8)/(Y6+Y8),2),0)</f>
        <v>0</v>
      </c>
      <c r="X10" s="21"/>
      <c r="Y10" s="21"/>
      <c r="Z10" s="21"/>
      <c r="AA10" s="14"/>
      <c r="AB10" s="14"/>
      <c r="AC10" s="14"/>
      <c r="AD10" s="14"/>
      <c r="AE10" s="14"/>
      <c r="AF10" s="14"/>
      <c r="AG10" s="14"/>
    </row>
    <row r="11" spans="1:33" x14ac:dyDescent="0.2">
      <c r="A11" s="233" t="s">
        <v>96</v>
      </c>
      <c r="B11" s="19"/>
      <c r="C11" s="19"/>
      <c r="D11" s="19"/>
      <c r="E11" s="400" t="s">
        <v>237</v>
      </c>
      <c r="F11" s="401"/>
      <c r="G11" s="155"/>
      <c r="H11" s="228" t="str">
        <f>+IF(H10=0,"",IF(H10&lt;=HLOOKUP(H1,Tablas!$B$112:$N$117,2,FALSE),"NO",IF(H10&lt;=HLOOKUP(H1,Tablas!$B$112:$N$117,3,FALSE),"CON DCTO","PLENO")))</f>
        <v/>
      </c>
      <c r="I11" s="228" t="str">
        <f>+IF(I10=0,"",IF(I10&lt;=HLOOKUP(I1,Tablas!$B$112:$N$117,2,FALSE),"NO",IF(I10&lt;=HLOOKUP(I1,Tablas!$B$112:$N$117,3,FALSE),"CON DCTO","PLENO")))</f>
        <v/>
      </c>
      <c r="J11" s="228" t="str">
        <f>+IF(J10=0,"",IF(J10&lt;=HLOOKUP(J1,Tablas!$B$112:$N$117,2,FALSE),"NO",IF(J10&lt;=HLOOKUP(J1,Tablas!$B$112:$N$117,3,FALSE),"CON DCTO","PLENO")))</f>
        <v/>
      </c>
      <c r="K11" s="228" t="str">
        <f>+IF(K10=0,"",IF(K10&lt;=HLOOKUP(K1,Tablas!$B$112:$N$117,2,FALSE),"NO",IF(K10&lt;=HLOOKUP(K1,Tablas!$B$112:$N$117,3,FALSE),"CON DCTO","PLENO")))</f>
        <v/>
      </c>
      <c r="L11" s="228" t="str">
        <f>+IF(L10=0,"",IF(L10&lt;=HLOOKUP(L1,Tablas!$B$112:$N$117,2,FALSE),"NO",IF(L10&lt;=HLOOKUP(L1,Tablas!$B$112:$N$117,3,FALSE),"CON DCTO","PLENO")))</f>
        <v/>
      </c>
      <c r="M11" s="228" t="str">
        <f>+IF(M10=0,"",IF(M10&lt;=HLOOKUP(M1,Tablas!$B$112:$N$117,2,FALSE),"NO",IF(M10&lt;=HLOOKUP(M1,Tablas!$B$112:$N$117,3,FALSE),"CON DCTO","PLENO")))</f>
        <v/>
      </c>
      <c r="N11" s="228" t="str">
        <f>+IF(N10=0,"",IF(N10&lt;=HLOOKUP(N1,Tablas!$B$112:$N$117,2,FALSE),"NO",IF(N10&lt;=HLOOKUP(N1,Tablas!$B$112:$N$117,3,FALSE),"CON DCTO","PLENO")))</f>
        <v/>
      </c>
      <c r="O11" s="228" t="str">
        <f>+IF(O10=0,"",IF(O10&lt;=HLOOKUP(O1,Tablas!$B$112:$N$117,2,FALSE),"NO",IF(O10&lt;=HLOOKUP(O1,Tablas!$B$112:$N$117,3,FALSE),"CON DCTO","PLENO")))</f>
        <v/>
      </c>
      <c r="P11" s="228" t="str">
        <f>+IF(P10=0,"",IF(P10&lt;=HLOOKUP(P1,Tablas!$B$112:$N$117,2,FALSE),"NO",IF(P10&lt;=HLOOKUP(P1,Tablas!$B$112:$N$117,3,FALSE),"CON DCTO","PLENO")))</f>
        <v/>
      </c>
      <c r="Q11" s="228" t="str">
        <f>+IF(Q10=0,"",IF(Q10&lt;=HLOOKUP(Q1,Tablas!$B$112:$N$117,2,FALSE),"NO",IF(Q10&lt;=HLOOKUP(Q1,Tablas!$B$112:$N$117,3,FALSE),"CON DCTO","PLENO")))</f>
        <v/>
      </c>
      <c r="R11" s="228" t="str">
        <f>+IF(R10=0,"",IF(R10&lt;=HLOOKUP(R1,Tablas!$B$112:$N$117,2,FALSE),"NO",IF(R10&lt;=HLOOKUP(R1,Tablas!$B$112:$N$117,3,FALSE),"CON DCTO","PLENO")))</f>
        <v/>
      </c>
      <c r="S11" s="228" t="str">
        <f>+IF(S10=0,"",IF(S10&lt;=HLOOKUP(S1,Tablas!$B$112:$N$117,2,FALSE),"NO",IF(S10&lt;=HLOOKUP(S1,Tablas!$B$112:$N$117,3,FALSE),"CON DCTO","PLENO")))</f>
        <v/>
      </c>
      <c r="T11" s="228" t="str">
        <f>+IF(T10=0,"",IF(T10&lt;=HLOOKUP(T1,Tablas!$B$112:$N$117,2,FALSE),"NO",IF(T10&lt;=HLOOKUP(T1,Tablas!$B$112:$N$117,3,FALSE),"CON DCTO","PLENO")))</f>
        <v/>
      </c>
      <c r="U11" s="292" t="str">
        <f>+IF(U10=0,"",IF(U10&lt;=HLOOKUP(U1,Tablas!$B$112:$N$117,2,FALSE),"NO",IF(U10&lt;=HLOOKUP(U1,Tablas!$B$112:$N$117,3,FALSE),"CON DCTO","PLENO")))</f>
        <v/>
      </c>
      <c r="V11" s="370"/>
      <c r="W11" s="245"/>
      <c r="X11" s="21"/>
      <c r="Y11" s="21"/>
      <c r="Z11" s="21"/>
      <c r="AA11" s="14"/>
      <c r="AB11" s="14"/>
      <c r="AC11" s="14"/>
      <c r="AD11" s="14"/>
      <c r="AE11" s="14"/>
      <c r="AF11" s="14"/>
      <c r="AG11" s="14"/>
    </row>
    <row r="12" spans="1:33" x14ac:dyDescent="0.2">
      <c r="A12" s="132" t="s">
        <v>98</v>
      </c>
      <c r="B12" s="19"/>
      <c r="C12" s="19"/>
      <c r="D12" s="19"/>
      <c r="E12" s="248"/>
      <c r="F12" s="188"/>
      <c r="G12" s="76"/>
      <c r="H12" s="56"/>
      <c r="I12" s="56"/>
      <c r="J12" s="56"/>
      <c r="K12" s="56"/>
      <c r="L12" s="56"/>
      <c r="M12" s="56"/>
      <c r="N12" s="56"/>
      <c r="O12" s="56"/>
      <c r="P12" s="56"/>
      <c r="Q12" s="56"/>
      <c r="R12" s="56"/>
      <c r="S12" s="56"/>
      <c r="T12" s="56"/>
      <c r="U12" s="56"/>
      <c r="V12" s="109" t="s">
        <v>197</v>
      </c>
      <c r="W12" s="167" t="s">
        <v>198</v>
      </c>
      <c r="X12" s="168" t="s">
        <v>261</v>
      </c>
      <c r="Y12" s="21"/>
      <c r="Z12" s="21"/>
      <c r="AA12" s="14"/>
      <c r="AB12" s="14"/>
      <c r="AC12" s="14"/>
      <c r="AD12" s="14"/>
      <c r="AE12" s="14"/>
      <c r="AF12" s="14"/>
      <c r="AG12" s="14"/>
    </row>
    <row r="13" spans="1:33" x14ac:dyDescent="0.2">
      <c r="A13" s="132" t="s">
        <v>98</v>
      </c>
      <c r="B13" s="402" t="s">
        <v>129</v>
      </c>
      <c r="C13" s="402"/>
      <c r="D13" s="402"/>
      <c r="E13" s="402"/>
      <c r="F13" s="402"/>
      <c r="G13" s="143"/>
      <c r="H13" s="56"/>
      <c r="I13" s="56"/>
      <c r="J13" s="56"/>
      <c r="K13" s="56"/>
      <c r="L13" s="56"/>
      <c r="M13" s="56"/>
      <c r="N13" s="56"/>
      <c r="O13" s="56"/>
      <c r="P13" s="56"/>
      <c r="Q13" s="56"/>
      <c r="R13" s="56"/>
      <c r="S13" s="56"/>
      <c r="T13" s="56"/>
      <c r="U13" s="56"/>
      <c r="V13" s="110"/>
      <c r="W13" s="111"/>
      <c r="X13" s="21"/>
      <c r="Y13" s="21"/>
      <c r="Z13" s="21"/>
      <c r="AA13" s="14"/>
      <c r="AB13" s="14"/>
      <c r="AC13" s="14"/>
      <c r="AD13" s="14"/>
      <c r="AE13" s="14"/>
      <c r="AF13" s="14"/>
      <c r="AG13" s="14"/>
    </row>
    <row r="14" spans="1:33" s="3" customFormat="1" x14ac:dyDescent="0.2">
      <c r="A14" s="132" t="s">
        <v>98</v>
      </c>
      <c r="B14" s="269" t="s">
        <v>109</v>
      </c>
      <c r="C14" s="403" t="s">
        <v>108</v>
      </c>
      <c r="D14" s="404"/>
      <c r="E14" s="404"/>
      <c r="F14" s="404"/>
      <c r="G14" s="229"/>
      <c r="H14" s="55"/>
      <c r="I14" s="55"/>
      <c r="J14" s="55"/>
      <c r="K14" s="55"/>
      <c r="L14" s="55"/>
      <c r="M14" s="55"/>
      <c r="N14" s="55"/>
      <c r="O14" s="55"/>
      <c r="P14" s="55"/>
      <c r="Q14" s="55"/>
      <c r="R14" s="55"/>
      <c r="S14" s="55"/>
      <c r="T14" s="55"/>
      <c r="U14" s="55"/>
      <c r="V14" s="112"/>
      <c r="W14" s="111"/>
      <c r="X14" s="21"/>
      <c r="Y14" s="21"/>
      <c r="Z14" s="21"/>
      <c r="AA14" s="21"/>
      <c r="AB14" s="21"/>
      <c r="AC14" s="21"/>
      <c r="AD14" s="21"/>
      <c r="AE14" s="21"/>
      <c r="AF14" s="21"/>
      <c r="AG14" s="21"/>
    </row>
    <row r="15" spans="1:33" x14ac:dyDescent="0.2">
      <c r="A15" s="132" t="s">
        <v>98</v>
      </c>
      <c r="B15" s="42"/>
      <c r="C15" s="270" t="s">
        <v>88</v>
      </c>
      <c r="D15" s="405" t="s">
        <v>101</v>
      </c>
      <c r="E15" s="406"/>
      <c r="F15" s="24"/>
      <c r="G15" s="144"/>
      <c r="H15" s="25"/>
      <c r="I15" s="25"/>
      <c r="J15" s="25"/>
      <c r="K15" s="25"/>
      <c r="L15" s="25"/>
      <c r="M15" s="25"/>
      <c r="N15" s="25"/>
      <c r="O15" s="25"/>
      <c r="P15" s="25"/>
      <c r="Q15" s="25"/>
      <c r="R15" s="25"/>
      <c r="S15" s="25"/>
      <c r="T15" s="25"/>
      <c r="U15" s="25"/>
      <c r="V15" s="113"/>
      <c r="W15" s="111"/>
      <c r="X15" s="21"/>
      <c r="Y15" s="78"/>
      <c r="Z15" s="21"/>
      <c r="AA15" s="14"/>
      <c r="AB15" s="14"/>
      <c r="AC15" s="14"/>
      <c r="AD15" s="14"/>
      <c r="AE15" s="14"/>
      <c r="AF15" s="14"/>
      <c r="AG15" s="14"/>
    </row>
    <row r="16" spans="1:33" x14ac:dyDescent="0.2">
      <c r="A16" s="132" t="s">
        <v>98</v>
      </c>
      <c r="B16" s="77" t="s">
        <v>150</v>
      </c>
      <c r="C16" s="42"/>
      <c r="D16" s="49" t="s">
        <v>100</v>
      </c>
      <c r="E16" s="49"/>
      <c r="F16" s="26" t="s">
        <v>18</v>
      </c>
      <c r="G16" s="145"/>
      <c r="H16" s="93"/>
      <c r="I16" s="93"/>
      <c r="J16" s="93"/>
      <c r="K16" s="93"/>
      <c r="L16" s="93"/>
      <c r="M16" s="93"/>
      <c r="N16" s="93"/>
      <c r="O16" s="93"/>
      <c r="P16" s="93"/>
      <c r="Q16" s="93"/>
      <c r="R16" s="93"/>
      <c r="S16" s="93"/>
      <c r="T16" s="93"/>
      <c r="U16" s="93"/>
      <c r="V16" s="114">
        <f>+X16</f>
        <v>0</v>
      </c>
      <c r="W16" s="214"/>
      <c r="X16" s="129">
        <f t="shared" ref="X16:X24" si="3">+SUM(H16:U16)</f>
        <v>0</v>
      </c>
      <c r="Y16" s="78"/>
      <c r="Z16" s="21"/>
      <c r="AA16" s="14"/>
      <c r="AB16" s="14"/>
      <c r="AC16" s="14"/>
      <c r="AD16" s="14"/>
      <c r="AE16" s="14"/>
      <c r="AF16" s="14"/>
      <c r="AG16" s="14"/>
    </row>
    <row r="17" spans="1:33" x14ac:dyDescent="0.2">
      <c r="A17" s="132" t="s">
        <v>98</v>
      </c>
      <c r="B17" s="77" t="s">
        <v>151</v>
      </c>
      <c r="C17" s="42"/>
      <c r="D17" s="77" t="s">
        <v>130</v>
      </c>
      <c r="E17" s="271"/>
      <c r="F17" s="26" t="s">
        <v>18</v>
      </c>
      <c r="G17" s="145"/>
      <c r="H17" s="93"/>
      <c r="I17" s="93"/>
      <c r="J17" s="93"/>
      <c r="K17" s="93"/>
      <c r="L17" s="93"/>
      <c r="M17" s="93"/>
      <c r="N17" s="93"/>
      <c r="O17" s="93"/>
      <c r="P17" s="93"/>
      <c r="Q17" s="93"/>
      <c r="R17" s="93"/>
      <c r="S17" s="93"/>
      <c r="T17" s="93"/>
      <c r="U17" s="93"/>
      <c r="V17" s="114">
        <f>+X17</f>
        <v>0</v>
      </c>
      <c r="W17" s="214"/>
      <c r="X17" s="129">
        <f t="shared" si="3"/>
        <v>0</v>
      </c>
      <c r="Y17" s="78"/>
      <c r="Z17" s="21"/>
      <c r="AA17" s="14"/>
      <c r="AB17" s="14"/>
      <c r="AC17" s="14"/>
      <c r="AD17" s="14"/>
      <c r="AE17" s="14"/>
      <c r="AF17" s="14"/>
      <c r="AG17" s="14"/>
    </row>
    <row r="18" spans="1:33" x14ac:dyDescent="0.2">
      <c r="A18" s="132" t="s">
        <v>98</v>
      </c>
      <c r="B18" s="77" t="s">
        <v>154</v>
      </c>
      <c r="C18" s="77"/>
      <c r="D18" s="77" t="s">
        <v>106</v>
      </c>
      <c r="E18" s="271"/>
      <c r="F18" s="26" t="s">
        <v>18</v>
      </c>
      <c r="G18" s="145"/>
      <c r="H18" s="93"/>
      <c r="I18" s="93"/>
      <c r="J18" s="93"/>
      <c r="K18" s="93"/>
      <c r="L18" s="93"/>
      <c r="M18" s="93"/>
      <c r="N18" s="93"/>
      <c r="O18" s="93"/>
      <c r="P18" s="93"/>
      <c r="Q18" s="93"/>
      <c r="R18" s="93"/>
      <c r="S18" s="93"/>
      <c r="T18" s="93"/>
      <c r="U18" s="93"/>
      <c r="V18" s="373">
        <f>+X18-W18</f>
        <v>0</v>
      </c>
      <c r="W18" s="165">
        <f>+IF($V$9&lt;Tablas!$N$115,IF(X18+X47&lt;&gt;0,ROUND(MIN(Tablas!$N$115/2,($X$18+$X$47))*X18/(X18+X47),2),0),0)</f>
        <v>0</v>
      </c>
      <c r="X18" s="129">
        <f t="shared" si="3"/>
        <v>0</v>
      </c>
      <c r="Y18" s="78"/>
      <c r="Z18" s="21"/>
      <c r="AA18" s="14"/>
      <c r="AB18" s="14"/>
      <c r="AC18" s="14"/>
      <c r="AD18" s="14"/>
      <c r="AE18" s="14"/>
      <c r="AF18" s="14"/>
      <c r="AG18" s="14"/>
    </row>
    <row r="19" spans="1:33" x14ac:dyDescent="0.2">
      <c r="A19" s="132" t="s">
        <v>98</v>
      </c>
      <c r="B19" s="77" t="s">
        <v>154</v>
      </c>
      <c r="C19" s="77"/>
      <c r="D19" s="77" t="s">
        <v>105</v>
      </c>
      <c r="E19" s="271"/>
      <c r="F19" s="26" t="s">
        <v>18</v>
      </c>
      <c r="G19" s="145"/>
      <c r="H19" s="93"/>
      <c r="I19" s="93"/>
      <c r="J19" s="93"/>
      <c r="K19" s="93"/>
      <c r="L19" s="93"/>
      <c r="M19" s="93"/>
      <c r="N19" s="93"/>
      <c r="O19" s="93"/>
      <c r="P19" s="93"/>
      <c r="Q19" s="93"/>
      <c r="R19" s="93"/>
      <c r="S19" s="93"/>
      <c r="T19" s="93"/>
      <c r="U19" s="93"/>
      <c r="V19" s="373">
        <f>+X19-W19</f>
        <v>0</v>
      </c>
      <c r="W19" s="165">
        <f>+IF($W$9&lt;Tablas!$N$116,IF(X19+X48&lt;&gt;0,ROUND(MIN(Tablas!$N$116/2,$X$19+$X$48)*X19/(X19+X48),2),0),0)</f>
        <v>0</v>
      </c>
      <c r="X19" s="129">
        <f t="shared" si="3"/>
        <v>0</v>
      </c>
      <c r="Y19" s="78"/>
      <c r="Z19" s="21"/>
      <c r="AA19" s="14"/>
      <c r="AB19" s="14"/>
      <c r="AC19" s="14"/>
      <c r="AD19" s="14"/>
      <c r="AE19" s="14"/>
      <c r="AF19" s="14"/>
      <c r="AG19" s="14"/>
    </row>
    <row r="20" spans="1:33" x14ac:dyDescent="0.2">
      <c r="A20" s="132" t="s">
        <v>98</v>
      </c>
      <c r="B20" s="77" t="s">
        <v>147</v>
      </c>
      <c r="C20" s="77"/>
      <c r="D20" s="77" t="s">
        <v>158</v>
      </c>
      <c r="E20" s="271"/>
      <c r="F20" s="26" t="s">
        <v>18</v>
      </c>
      <c r="G20" s="145"/>
      <c r="H20" s="93"/>
      <c r="I20" s="93"/>
      <c r="J20" s="93"/>
      <c r="K20" s="93"/>
      <c r="L20" s="93"/>
      <c r="M20" s="93"/>
      <c r="N20" s="93"/>
      <c r="O20" s="93"/>
      <c r="P20" s="93"/>
      <c r="Q20" s="93"/>
      <c r="R20" s="93"/>
      <c r="S20" s="93"/>
      <c r="T20" s="93"/>
      <c r="U20" s="93"/>
      <c r="V20" s="114">
        <f>+SUM(H20:U20)</f>
        <v>0</v>
      </c>
      <c r="W20" s="215"/>
      <c r="X20" s="129">
        <f t="shared" si="3"/>
        <v>0</v>
      </c>
      <c r="Y20" s="78"/>
      <c r="Z20" s="21"/>
      <c r="AA20" s="14"/>
      <c r="AB20" s="14"/>
      <c r="AC20" s="14"/>
      <c r="AD20" s="14"/>
      <c r="AE20" s="14"/>
      <c r="AF20" s="14"/>
      <c r="AG20" s="14"/>
    </row>
    <row r="21" spans="1:33" x14ac:dyDescent="0.2">
      <c r="A21" s="132" t="s">
        <v>98</v>
      </c>
      <c r="B21" s="77" t="s">
        <v>342</v>
      </c>
      <c r="C21" s="77"/>
      <c r="D21" s="272" t="s">
        <v>107</v>
      </c>
      <c r="E21" s="271"/>
      <c r="F21" s="26" t="s">
        <v>18</v>
      </c>
      <c r="G21" s="145"/>
      <c r="H21" s="93"/>
      <c r="I21" s="93"/>
      <c r="J21" s="93"/>
      <c r="K21" s="93"/>
      <c r="L21" s="93"/>
      <c r="M21" s="93"/>
      <c r="N21" s="93"/>
      <c r="O21" s="93"/>
      <c r="P21" s="93"/>
      <c r="Q21" s="93"/>
      <c r="R21" s="93"/>
      <c r="S21" s="93"/>
      <c r="T21" s="93"/>
      <c r="U21" s="304"/>
      <c r="V21" s="293"/>
      <c r="W21" s="115">
        <f>+X21</f>
        <v>0</v>
      </c>
      <c r="X21" s="129">
        <f t="shared" si="3"/>
        <v>0</v>
      </c>
      <c r="Y21" s="78"/>
      <c r="Z21" s="21"/>
      <c r="AA21" s="14"/>
      <c r="AB21" s="14"/>
      <c r="AC21" s="14"/>
      <c r="AD21" s="14"/>
      <c r="AE21" s="14"/>
      <c r="AF21" s="14"/>
      <c r="AG21" s="14"/>
    </row>
    <row r="22" spans="1:33" x14ac:dyDescent="0.2">
      <c r="A22" s="133" t="s">
        <v>98</v>
      </c>
      <c r="B22" s="77" t="s">
        <v>340</v>
      </c>
      <c r="C22" s="77" t="s">
        <v>264</v>
      </c>
      <c r="D22" s="77" t="s">
        <v>260</v>
      </c>
      <c r="E22" s="271"/>
      <c r="F22" s="26" t="s">
        <v>18</v>
      </c>
      <c r="G22" s="145"/>
      <c r="H22" s="93"/>
      <c r="I22" s="93"/>
      <c r="J22" s="93"/>
      <c r="K22" s="93"/>
      <c r="L22" s="93"/>
      <c r="M22" s="93"/>
      <c r="N22" s="93"/>
      <c r="O22" s="93"/>
      <c r="P22" s="93"/>
      <c r="Q22" s="93"/>
      <c r="R22" s="93"/>
      <c r="S22" s="93"/>
      <c r="T22" s="93"/>
      <c r="U22" s="304"/>
      <c r="V22" s="331">
        <f>+IF($X$22+$X$51=0,0,ROUND(X22/($X$22+$X$51)*$V$91,2))</f>
        <v>0</v>
      </c>
      <c r="W22" s="334">
        <f>+X22-V22</f>
        <v>0</v>
      </c>
      <c r="X22" s="129">
        <f t="shared" si="3"/>
        <v>0</v>
      </c>
      <c r="Y22" s="78"/>
      <c r="Z22" s="21"/>
      <c r="AA22" s="14"/>
      <c r="AB22" s="14"/>
      <c r="AC22" s="14"/>
      <c r="AD22" s="14"/>
      <c r="AE22" s="14"/>
      <c r="AF22" s="14"/>
      <c r="AG22" s="14"/>
    </row>
    <row r="23" spans="1:33" x14ac:dyDescent="0.2">
      <c r="A23" s="132" t="s">
        <v>98</v>
      </c>
      <c r="B23" s="77" t="s">
        <v>358</v>
      </c>
      <c r="C23" s="77" t="s">
        <v>393</v>
      </c>
      <c r="D23" s="77" t="s">
        <v>352</v>
      </c>
      <c r="E23" s="271"/>
      <c r="F23" s="26" t="s">
        <v>18</v>
      </c>
      <c r="G23" s="145"/>
      <c r="H23" s="93"/>
      <c r="I23" s="93"/>
      <c r="J23" s="93"/>
      <c r="K23" s="93"/>
      <c r="L23" s="93"/>
      <c r="M23" s="93"/>
      <c r="N23" s="93"/>
      <c r="O23" s="93"/>
      <c r="P23" s="93"/>
      <c r="Q23" s="93"/>
      <c r="R23" s="93"/>
      <c r="S23" s="93"/>
      <c r="T23" s="93"/>
      <c r="U23" s="304"/>
      <c r="V23" s="295">
        <f>+X23-W23</f>
        <v>0</v>
      </c>
      <c r="W23" s="165">
        <f>+IF($X$97&gt;0,ROUND($W$97/($X$23+$X$52)*$X$23,2),0)</f>
        <v>0</v>
      </c>
      <c r="X23" s="129">
        <f t="shared" si="3"/>
        <v>0</v>
      </c>
      <c r="Y23" s="78"/>
      <c r="Z23" s="21"/>
      <c r="AA23" s="14"/>
      <c r="AB23" s="14"/>
      <c r="AC23" s="14"/>
      <c r="AD23" s="14"/>
      <c r="AE23" s="14"/>
      <c r="AF23" s="14"/>
      <c r="AG23" s="14"/>
    </row>
    <row r="24" spans="1:33" x14ac:dyDescent="0.2">
      <c r="A24" s="132" t="s">
        <v>98</v>
      </c>
      <c r="B24" s="77" t="s">
        <v>342</v>
      </c>
      <c r="C24" s="77"/>
      <c r="D24" s="77" t="s">
        <v>356</v>
      </c>
      <c r="E24" s="271"/>
      <c r="F24" s="26" t="s">
        <v>18</v>
      </c>
      <c r="G24" s="145"/>
      <c r="H24" s="93"/>
      <c r="I24" s="93"/>
      <c r="J24" s="93"/>
      <c r="K24" s="93"/>
      <c r="L24" s="93"/>
      <c r="M24" s="93"/>
      <c r="N24" s="93"/>
      <c r="O24" s="93"/>
      <c r="P24" s="93"/>
      <c r="Q24" s="93"/>
      <c r="R24" s="93"/>
      <c r="S24" s="93"/>
      <c r="T24" s="93"/>
      <c r="U24" s="304"/>
      <c r="V24" s="293"/>
      <c r="W24" s="115">
        <f>+SUM(H24:U24)</f>
        <v>0</v>
      </c>
      <c r="X24" s="129">
        <f t="shared" si="3"/>
        <v>0</v>
      </c>
      <c r="Y24" s="78"/>
      <c r="Z24" s="21"/>
      <c r="AA24" s="14"/>
      <c r="AB24" s="14"/>
      <c r="AC24" s="14"/>
      <c r="AD24" s="14"/>
      <c r="AE24" s="14"/>
      <c r="AF24" s="14"/>
      <c r="AG24" s="14"/>
    </row>
    <row r="25" spans="1:33" x14ac:dyDescent="0.2">
      <c r="A25" s="132" t="s">
        <v>98</v>
      </c>
      <c r="B25" s="42"/>
      <c r="C25" s="77"/>
      <c r="D25" s="407" t="s">
        <v>99</v>
      </c>
      <c r="E25" s="408"/>
      <c r="F25" s="49" t="s">
        <v>24</v>
      </c>
      <c r="G25" s="146"/>
      <c r="H25" s="52">
        <f t="shared" ref="H25:X25" si="4">+SUM(H16:H24)</f>
        <v>0</v>
      </c>
      <c r="I25" s="52">
        <f t="shared" si="4"/>
        <v>0</v>
      </c>
      <c r="J25" s="52">
        <f t="shared" si="4"/>
        <v>0</v>
      </c>
      <c r="K25" s="52">
        <f t="shared" si="4"/>
        <v>0</v>
      </c>
      <c r="L25" s="52">
        <f t="shared" si="4"/>
        <v>0</v>
      </c>
      <c r="M25" s="52">
        <f t="shared" si="4"/>
        <v>0</v>
      </c>
      <c r="N25" s="52">
        <f t="shared" si="4"/>
        <v>0</v>
      </c>
      <c r="O25" s="52">
        <f t="shared" si="4"/>
        <v>0</v>
      </c>
      <c r="P25" s="52">
        <f t="shared" si="4"/>
        <v>0</v>
      </c>
      <c r="Q25" s="52">
        <f t="shared" si="4"/>
        <v>0</v>
      </c>
      <c r="R25" s="52">
        <f t="shared" si="4"/>
        <v>0</v>
      </c>
      <c r="S25" s="52">
        <f t="shared" si="4"/>
        <v>0</v>
      </c>
      <c r="T25" s="52">
        <f t="shared" si="4"/>
        <v>0</v>
      </c>
      <c r="U25" s="117">
        <f t="shared" si="4"/>
        <v>0</v>
      </c>
      <c r="V25" s="296">
        <f t="shared" si="4"/>
        <v>0</v>
      </c>
      <c r="W25" s="117">
        <f t="shared" si="4"/>
        <v>0</v>
      </c>
      <c r="X25" s="118">
        <f t="shared" si="4"/>
        <v>0</v>
      </c>
      <c r="Y25" s="21"/>
      <c r="Z25" s="21"/>
      <c r="AA25" s="14"/>
      <c r="AB25" s="14"/>
      <c r="AC25" s="14"/>
      <c r="AD25" s="14"/>
      <c r="AE25" s="14"/>
      <c r="AF25" s="14"/>
      <c r="AG25" s="14"/>
    </row>
    <row r="26" spans="1:33" x14ac:dyDescent="0.2">
      <c r="A26" s="132" t="s">
        <v>98</v>
      </c>
      <c r="B26" s="42"/>
      <c r="C26" s="77" t="s">
        <v>89</v>
      </c>
      <c r="D26" s="409" t="s">
        <v>104</v>
      </c>
      <c r="E26" s="410"/>
      <c r="F26" s="73"/>
      <c r="G26" s="147"/>
      <c r="H26" s="74"/>
      <c r="I26" s="74"/>
      <c r="J26" s="74"/>
      <c r="K26" s="74"/>
      <c r="L26" s="74"/>
      <c r="M26" s="74"/>
      <c r="N26" s="74"/>
      <c r="O26" s="74"/>
      <c r="P26" s="74"/>
      <c r="Q26" s="74"/>
      <c r="R26" s="74"/>
      <c r="S26" s="74"/>
      <c r="T26" s="74"/>
      <c r="U26" s="305"/>
      <c r="V26" s="74"/>
      <c r="W26" s="111"/>
      <c r="X26" s="21"/>
      <c r="Y26" s="21"/>
      <c r="Z26" s="21"/>
      <c r="AA26" s="14"/>
      <c r="AB26" s="14"/>
      <c r="AC26" s="14"/>
      <c r="AD26" s="14"/>
      <c r="AE26" s="14"/>
      <c r="AF26" s="14"/>
      <c r="AG26" s="14"/>
    </row>
    <row r="27" spans="1:33" x14ac:dyDescent="0.2">
      <c r="A27" s="132" t="s">
        <v>98</v>
      </c>
      <c r="B27" s="77" t="s">
        <v>152</v>
      </c>
      <c r="C27" s="42"/>
      <c r="D27" s="49" t="s">
        <v>148</v>
      </c>
      <c r="E27" s="273"/>
      <c r="F27" s="26" t="s">
        <v>18</v>
      </c>
      <c r="G27" s="145"/>
      <c r="H27" s="93"/>
      <c r="I27" s="93"/>
      <c r="J27" s="93"/>
      <c r="K27" s="93"/>
      <c r="L27" s="93"/>
      <c r="M27" s="93"/>
      <c r="N27" s="93"/>
      <c r="O27" s="93"/>
      <c r="P27" s="93"/>
      <c r="Q27" s="93"/>
      <c r="R27" s="93"/>
      <c r="S27" s="93"/>
      <c r="T27" s="93"/>
      <c r="U27" s="304"/>
      <c r="V27" s="294">
        <f>+X27</f>
        <v>0</v>
      </c>
      <c r="W27" s="214"/>
      <c r="X27" s="129">
        <f t="shared" ref="X27:X33" si="5">+SUM(H27:U27)</f>
        <v>0</v>
      </c>
      <c r="Y27" s="21"/>
      <c r="Z27" s="21"/>
      <c r="AA27" s="14"/>
      <c r="AB27" s="14"/>
      <c r="AC27" s="14"/>
      <c r="AD27" s="14"/>
      <c r="AE27" s="14"/>
      <c r="AF27" s="14"/>
      <c r="AG27" s="14"/>
    </row>
    <row r="28" spans="1:33" x14ac:dyDescent="0.2">
      <c r="A28" s="132" t="s">
        <v>98</v>
      </c>
      <c r="B28" s="77" t="s">
        <v>153</v>
      </c>
      <c r="C28" s="42"/>
      <c r="D28" s="77" t="s">
        <v>149</v>
      </c>
      <c r="E28" s="273"/>
      <c r="F28" s="26" t="s">
        <v>18</v>
      </c>
      <c r="G28" s="145"/>
      <c r="H28" s="93"/>
      <c r="I28" s="93"/>
      <c r="J28" s="93"/>
      <c r="K28" s="93"/>
      <c r="L28" s="93"/>
      <c r="M28" s="93"/>
      <c r="N28" s="93"/>
      <c r="O28" s="93"/>
      <c r="P28" s="93"/>
      <c r="Q28" s="93"/>
      <c r="R28" s="93"/>
      <c r="S28" s="93"/>
      <c r="T28" s="93"/>
      <c r="U28" s="304"/>
      <c r="V28" s="294">
        <f>+X28</f>
        <v>0</v>
      </c>
      <c r="W28" s="214"/>
      <c r="X28" s="129">
        <f t="shared" si="5"/>
        <v>0</v>
      </c>
      <c r="Y28" s="21"/>
      <c r="Z28" s="21"/>
      <c r="AA28" s="14"/>
      <c r="AB28" s="14"/>
      <c r="AC28" s="14"/>
      <c r="AD28" s="14"/>
      <c r="AE28" s="14"/>
      <c r="AF28" s="14"/>
      <c r="AG28" s="14"/>
    </row>
    <row r="29" spans="1:33" x14ac:dyDescent="0.2">
      <c r="A29" s="133" t="s">
        <v>98</v>
      </c>
      <c r="B29" s="77" t="s">
        <v>388</v>
      </c>
      <c r="C29" s="77" t="s">
        <v>264</v>
      </c>
      <c r="D29" s="77" t="s">
        <v>260</v>
      </c>
      <c r="E29" s="273"/>
      <c r="F29" s="26" t="s">
        <v>18</v>
      </c>
      <c r="G29" s="145"/>
      <c r="H29" s="93"/>
      <c r="I29" s="93"/>
      <c r="J29" s="93"/>
      <c r="K29" s="93"/>
      <c r="L29" s="93"/>
      <c r="M29" s="93"/>
      <c r="N29" s="93"/>
      <c r="O29" s="93"/>
      <c r="P29" s="93"/>
      <c r="Q29" s="93"/>
      <c r="R29" s="93"/>
      <c r="S29" s="93"/>
      <c r="T29" s="93"/>
      <c r="U29" s="304"/>
      <c r="V29" s="331">
        <f>+IF($X$22+$X$51=0,0,ROUND(X29/($X$22+$X$51)*$V$91,2))</f>
        <v>0</v>
      </c>
      <c r="W29" s="115">
        <f>+X29-V29</f>
        <v>0</v>
      </c>
      <c r="X29" s="129">
        <f t="shared" si="5"/>
        <v>0</v>
      </c>
      <c r="Y29" s="21"/>
      <c r="Z29" s="21"/>
      <c r="AA29" s="14"/>
      <c r="AB29" s="14"/>
      <c r="AC29" s="14"/>
      <c r="AD29" s="14"/>
      <c r="AE29" s="14"/>
      <c r="AF29" s="14"/>
      <c r="AG29" s="14"/>
    </row>
    <row r="30" spans="1:33" x14ac:dyDescent="0.2">
      <c r="A30" s="132" t="s">
        <v>98</v>
      </c>
      <c r="B30" s="77" t="s">
        <v>341</v>
      </c>
      <c r="C30" s="77" t="s">
        <v>393</v>
      </c>
      <c r="D30" s="77" t="s">
        <v>352</v>
      </c>
      <c r="E30" s="271"/>
      <c r="F30" s="26" t="s">
        <v>18</v>
      </c>
      <c r="G30" s="145"/>
      <c r="H30" s="93"/>
      <c r="I30" s="93"/>
      <c r="J30" s="93"/>
      <c r="K30" s="93"/>
      <c r="L30" s="93"/>
      <c r="M30" s="93"/>
      <c r="N30" s="93"/>
      <c r="O30" s="93"/>
      <c r="P30" s="93"/>
      <c r="Q30" s="93"/>
      <c r="R30" s="93"/>
      <c r="S30" s="93"/>
      <c r="T30" s="93"/>
      <c r="U30" s="304"/>
      <c r="V30" s="295">
        <f>+X30-W30</f>
        <v>0</v>
      </c>
      <c r="W30" s="165">
        <f>+IF($X$98&gt;0,ROUND($W$98/($X$30+$X$59)*$X$30,2),0)</f>
        <v>0</v>
      </c>
      <c r="X30" s="129">
        <f t="shared" si="5"/>
        <v>0</v>
      </c>
      <c r="Y30" s="21"/>
      <c r="Z30" s="21"/>
      <c r="AA30" s="14"/>
      <c r="AB30" s="14"/>
      <c r="AC30" s="14"/>
      <c r="AD30" s="14"/>
      <c r="AE30" s="14"/>
      <c r="AF30" s="14"/>
      <c r="AG30" s="14"/>
    </row>
    <row r="31" spans="1:33" x14ac:dyDescent="0.2">
      <c r="A31" s="132" t="s">
        <v>98</v>
      </c>
      <c r="B31" s="77" t="s">
        <v>344</v>
      </c>
      <c r="C31" s="77" t="s">
        <v>265</v>
      </c>
      <c r="D31" s="77" t="s">
        <v>346</v>
      </c>
      <c r="E31" s="271"/>
      <c r="F31" s="26" t="s">
        <v>18</v>
      </c>
      <c r="G31" s="145"/>
      <c r="H31" s="93"/>
      <c r="I31" s="93"/>
      <c r="J31" s="93"/>
      <c r="K31" s="93"/>
      <c r="L31" s="93"/>
      <c r="M31" s="93"/>
      <c r="N31" s="93"/>
      <c r="O31" s="93"/>
      <c r="P31" s="93"/>
      <c r="Q31" s="93"/>
      <c r="R31" s="93"/>
      <c r="S31" s="93"/>
      <c r="T31" s="93"/>
      <c r="U31" s="304"/>
      <c r="V31" s="295">
        <f>+IF(V103&lt;&gt;0,ROUND(X31/X103*V103,2),0)</f>
        <v>0</v>
      </c>
      <c r="W31" s="165">
        <f>+X31-V31</f>
        <v>0</v>
      </c>
      <c r="X31" s="129">
        <f t="shared" si="5"/>
        <v>0</v>
      </c>
      <c r="Y31" s="21"/>
      <c r="Z31" s="21"/>
      <c r="AA31" s="14"/>
      <c r="AB31" s="14"/>
      <c r="AC31" s="14"/>
      <c r="AD31" s="14"/>
      <c r="AE31" s="14"/>
      <c r="AF31" s="14"/>
      <c r="AG31" s="14"/>
    </row>
    <row r="32" spans="1:33" x14ac:dyDescent="0.2">
      <c r="A32" s="132" t="s">
        <v>98</v>
      </c>
      <c r="B32" s="77" t="s">
        <v>359</v>
      </c>
      <c r="C32" s="77" t="s">
        <v>265</v>
      </c>
      <c r="D32" s="274" t="s">
        <v>357</v>
      </c>
      <c r="E32" s="275"/>
      <c r="F32" s="26" t="s">
        <v>18</v>
      </c>
      <c r="G32" s="145"/>
      <c r="H32" s="93"/>
      <c r="I32" s="93"/>
      <c r="J32" s="93"/>
      <c r="K32" s="93"/>
      <c r="L32" s="93"/>
      <c r="M32" s="93"/>
      <c r="N32" s="93"/>
      <c r="O32" s="93"/>
      <c r="P32" s="93"/>
      <c r="Q32" s="93"/>
      <c r="R32" s="93"/>
      <c r="S32" s="93"/>
      <c r="T32" s="93"/>
      <c r="U32" s="304"/>
      <c r="V32" s="295">
        <f>+IF(V106&lt;&gt;0,+ROUND(X32/X106*V106,2),0)</f>
        <v>0</v>
      </c>
      <c r="W32" s="165">
        <f>+X32-V32</f>
        <v>0</v>
      </c>
      <c r="X32" s="129">
        <f t="shared" si="5"/>
        <v>0</v>
      </c>
      <c r="Y32" s="21"/>
      <c r="Z32" s="21"/>
      <c r="AA32" s="14"/>
      <c r="AB32" s="14"/>
      <c r="AC32" s="14"/>
      <c r="AD32" s="14"/>
      <c r="AE32" s="14"/>
      <c r="AF32" s="14"/>
      <c r="AG32" s="14"/>
    </row>
    <row r="33" spans="1:33" x14ac:dyDescent="0.2">
      <c r="A33" s="132" t="s">
        <v>98</v>
      </c>
      <c r="B33" s="77" t="s">
        <v>343</v>
      </c>
      <c r="C33" s="42"/>
      <c r="D33" s="73" t="s">
        <v>360</v>
      </c>
      <c r="E33" s="273"/>
      <c r="F33" s="26" t="s">
        <v>18</v>
      </c>
      <c r="G33" s="145"/>
      <c r="H33" s="93"/>
      <c r="I33" s="93"/>
      <c r="J33" s="93"/>
      <c r="K33" s="93"/>
      <c r="L33" s="93"/>
      <c r="M33" s="93"/>
      <c r="N33" s="93"/>
      <c r="O33" s="93"/>
      <c r="P33" s="93"/>
      <c r="Q33" s="93"/>
      <c r="R33" s="93"/>
      <c r="S33" s="93"/>
      <c r="T33" s="93"/>
      <c r="U33" s="304"/>
      <c r="V33" s="293"/>
      <c r="W33" s="115">
        <f>+X33</f>
        <v>0</v>
      </c>
      <c r="X33" s="129">
        <f t="shared" si="5"/>
        <v>0</v>
      </c>
      <c r="Y33" s="21"/>
      <c r="Z33" s="21"/>
      <c r="AA33" s="14"/>
      <c r="AB33" s="14"/>
      <c r="AC33" s="14"/>
      <c r="AD33" s="14"/>
      <c r="AE33" s="14"/>
      <c r="AF33" s="14"/>
      <c r="AG33" s="14"/>
    </row>
    <row r="34" spans="1:33" x14ac:dyDescent="0.2">
      <c r="A34" s="132" t="s">
        <v>98</v>
      </c>
      <c r="B34" s="42"/>
      <c r="C34" s="42"/>
      <c r="D34" s="407" t="s">
        <v>132</v>
      </c>
      <c r="E34" s="408"/>
      <c r="F34" s="49" t="s">
        <v>24</v>
      </c>
      <c r="G34" s="146"/>
      <c r="H34" s="52">
        <f t="shared" ref="H34:X34" si="6">+SUM(H27:H33)</f>
        <v>0</v>
      </c>
      <c r="I34" s="52">
        <f t="shared" si="6"/>
        <v>0</v>
      </c>
      <c r="J34" s="52">
        <f t="shared" si="6"/>
        <v>0</v>
      </c>
      <c r="K34" s="52">
        <f t="shared" si="6"/>
        <v>0</v>
      </c>
      <c r="L34" s="52">
        <f t="shared" si="6"/>
        <v>0</v>
      </c>
      <c r="M34" s="52">
        <f t="shared" si="6"/>
        <v>0</v>
      </c>
      <c r="N34" s="52">
        <f t="shared" si="6"/>
        <v>0</v>
      </c>
      <c r="O34" s="52">
        <f t="shared" si="6"/>
        <v>0</v>
      </c>
      <c r="P34" s="52">
        <f t="shared" si="6"/>
        <v>0</v>
      </c>
      <c r="Q34" s="52">
        <f t="shared" si="6"/>
        <v>0</v>
      </c>
      <c r="R34" s="52">
        <f t="shared" si="6"/>
        <v>0</v>
      </c>
      <c r="S34" s="52">
        <f t="shared" si="6"/>
        <v>0</v>
      </c>
      <c r="T34" s="52">
        <f t="shared" si="6"/>
        <v>0</v>
      </c>
      <c r="U34" s="117">
        <f t="shared" si="6"/>
        <v>0</v>
      </c>
      <c r="V34" s="296">
        <f t="shared" si="6"/>
        <v>0</v>
      </c>
      <c r="W34" s="117">
        <f t="shared" si="6"/>
        <v>0</v>
      </c>
      <c r="X34" s="118">
        <f t="shared" si="6"/>
        <v>0</v>
      </c>
      <c r="Y34" s="21"/>
      <c r="Z34" s="21"/>
      <c r="AA34" s="14"/>
      <c r="AB34" s="14"/>
      <c r="AC34" s="14"/>
      <c r="AD34" s="14"/>
      <c r="AE34" s="14"/>
      <c r="AF34" s="14"/>
      <c r="AG34" s="14"/>
    </row>
    <row r="35" spans="1:33" x14ac:dyDescent="0.2">
      <c r="A35" s="132" t="s">
        <v>98</v>
      </c>
      <c r="B35" s="42"/>
      <c r="C35" s="77" t="s">
        <v>131</v>
      </c>
      <c r="D35" s="409" t="s">
        <v>102</v>
      </c>
      <c r="E35" s="411"/>
      <c r="F35" s="75"/>
      <c r="G35" s="148"/>
      <c r="H35" s="37"/>
      <c r="I35" s="37"/>
      <c r="J35" s="37"/>
      <c r="K35" s="37"/>
      <c r="L35" s="37"/>
      <c r="M35" s="37"/>
      <c r="N35" s="37"/>
      <c r="O35" s="37"/>
      <c r="P35" s="37"/>
      <c r="Q35" s="37"/>
      <c r="R35" s="37"/>
      <c r="S35" s="37"/>
      <c r="T35" s="37"/>
      <c r="U35" s="306"/>
      <c r="V35" s="37"/>
      <c r="W35" s="111"/>
      <c r="X35" s="21"/>
      <c r="Y35" s="21"/>
      <c r="Z35" s="21"/>
      <c r="AA35" s="14"/>
      <c r="AB35" s="14"/>
      <c r="AC35" s="14"/>
      <c r="AD35" s="14"/>
      <c r="AE35" s="14"/>
      <c r="AF35" s="14"/>
      <c r="AG35" s="14"/>
    </row>
    <row r="36" spans="1:33" x14ac:dyDescent="0.2">
      <c r="A36" s="132" t="s">
        <v>98</v>
      </c>
      <c r="B36" s="42"/>
      <c r="C36" s="77"/>
      <c r="D36" s="42" t="s">
        <v>92</v>
      </c>
      <c r="E36" s="43"/>
      <c r="F36" s="26" t="s">
        <v>18</v>
      </c>
      <c r="G36" s="145"/>
      <c r="H36" s="94"/>
      <c r="I36" s="94"/>
      <c r="J36" s="94"/>
      <c r="K36" s="94"/>
      <c r="L36" s="94"/>
      <c r="M36" s="94"/>
      <c r="N36" s="94"/>
      <c r="O36" s="94"/>
      <c r="P36" s="94"/>
      <c r="Q36" s="94"/>
      <c r="R36" s="94"/>
      <c r="S36" s="94"/>
      <c r="T36" s="94"/>
      <c r="U36" s="307"/>
      <c r="V36" s="294">
        <f>+X36-W36</f>
        <v>0</v>
      </c>
      <c r="W36" s="115">
        <f>+IF($X$25&lt;&gt;0,ROUND(X36/$X$25*$W$25,2),0)</f>
        <v>0</v>
      </c>
      <c r="X36" s="129">
        <f t="shared" ref="X36:X41" si="7">+SUM(H36:U36)</f>
        <v>0</v>
      </c>
      <c r="Y36" s="21"/>
      <c r="Z36" s="21"/>
      <c r="AA36" s="14"/>
      <c r="AB36" s="14"/>
      <c r="AC36" s="14"/>
      <c r="AD36" s="14"/>
      <c r="AE36" s="14"/>
      <c r="AF36" s="14"/>
      <c r="AG36" s="14"/>
    </row>
    <row r="37" spans="1:33" x14ac:dyDescent="0.2">
      <c r="A37" s="132" t="s">
        <v>98</v>
      </c>
      <c r="B37" s="42"/>
      <c r="C37" s="77"/>
      <c r="D37" s="42" t="s">
        <v>93</v>
      </c>
      <c r="E37" s="43"/>
      <c r="F37" s="26" t="s">
        <v>18</v>
      </c>
      <c r="G37" s="145"/>
      <c r="H37" s="94"/>
      <c r="I37" s="94"/>
      <c r="J37" s="94"/>
      <c r="K37" s="94"/>
      <c r="L37" s="94"/>
      <c r="M37" s="94"/>
      <c r="N37" s="94"/>
      <c r="O37" s="94"/>
      <c r="P37" s="94"/>
      <c r="Q37" s="94"/>
      <c r="R37" s="94"/>
      <c r="S37" s="94"/>
      <c r="T37" s="94"/>
      <c r="U37" s="307"/>
      <c r="V37" s="294">
        <f t="shared" ref="V37:V40" si="8">+X37-W37</f>
        <v>0</v>
      </c>
      <c r="W37" s="115">
        <f t="shared" ref="W37:W40" si="9">+IF($X$25&lt;&gt;0,ROUND(X37/$X$25*$W$25,2),0)</f>
        <v>0</v>
      </c>
      <c r="X37" s="129">
        <f t="shared" si="7"/>
        <v>0</v>
      </c>
      <c r="Y37" s="21"/>
      <c r="Z37" s="21"/>
      <c r="AA37" s="14"/>
      <c r="AB37" s="14"/>
      <c r="AC37" s="14"/>
      <c r="AD37" s="14"/>
      <c r="AE37" s="14"/>
      <c r="AF37" s="14"/>
      <c r="AG37" s="14"/>
    </row>
    <row r="38" spans="1:33" x14ac:dyDescent="0.2">
      <c r="A38" s="132" t="s">
        <v>98</v>
      </c>
      <c r="B38" s="42"/>
      <c r="C38" s="77"/>
      <c r="D38" s="42" t="s">
        <v>94</v>
      </c>
      <c r="E38" s="43"/>
      <c r="F38" s="26" t="s">
        <v>18</v>
      </c>
      <c r="G38" s="145"/>
      <c r="H38" s="94"/>
      <c r="I38" s="94"/>
      <c r="J38" s="94"/>
      <c r="K38" s="94"/>
      <c r="L38" s="94"/>
      <c r="M38" s="94"/>
      <c r="N38" s="94"/>
      <c r="O38" s="94"/>
      <c r="P38" s="94"/>
      <c r="Q38" s="94"/>
      <c r="R38" s="94"/>
      <c r="S38" s="94"/>
      <c r="T38" s="94"/>
      <c r="U38" s="307"/>
      <c r="V38" s="294">
        <f t="shared" si="8"/>
        <v>0</v>
      </c>
      <c r="W38" s="115">
        <f t="shared" si="9"/>
        <v>0</v>
      </c>
      <c r="X38" s="129">
        <f t="shared" si="7"/>
        <v>0</v>
      </c>
      <c r="Y38" s="21"/>
      <c r="Z38" s="21"/>
      <c r="AA38" s="14"/>
      <c r="AB38" s="14"/>
      <c r="AC38" s="14"/>
      <c r="AD38" s="14"/>
      <c r="AE38" s="14"/>
      <c r="AF38" s="14"/>
      <c r="AG38" s="14"/>
    </row>
    <row r="39" spans="1:33" x14ac:dyDescent="0.2">
      <c r="A39" s="132" t="s">
        <v>98</v>
      </c>
      <c r="B39" s="42"/>
      <c r="C39" s="77"/>
      <c r="D39" s="42" t="s">
        <v>95</v>
      </c>
      <c r="E39" s="43"/>
      <c r="F39" s="26" t="s">
        <v>18</v>
      </c>
      <c r="G39" s="145"/>
      <c r="H39" s="94"/>
      <c r="I39" s="94"/>
      <c r="J39" s="94"/>
      <c r="K39" s="94"/>
      <c r="L39" s="94"/>
      <c r="M39" s="94"/>
      <c r="N39" s="94"/>
      <c r="O39" s="94"/>
      <c r="P39" s="94"/>
      <c r="Q39" s="94"/>
      <c r="R39" s="94"/>
      <c r="S39" s="94"/>
      <c r="T39" s="94"/>
      <c r="U39" s="307"/>
      <c r="V39" s="294">
        <f t="shared" si="8"/>
        <v>0</v>
      </c>
      <c r="W39" s="115">
        <f t="shared" si="9"/>
        <v>0</v>
      </c>
      <c r="X39" s="129">
        <f t="shared" si="7"/>
        <v>0</v>
      </c>
      <c r="Y39" s="21"/>
      <c r="Z39" s="21"/>
      <c r="AA39" s="14"/>
      <c r="AB39" s="14"/>
      <c r="AC39" s="14"/>
      <c r="AD39" s="14"/>
      <c r="AE39" s="14"/>
      <c r="AF39" s="14"/>
      <c r="AG39" s="14"/>
    </row>
    <row r="40" spans="1:33" x14ac:dyDescent="0.2">
      <c r="A40" s="132" t="s">
        <v>98</v>
      </c>
      <c r="B40" s="42"/>
      <c r="C40" s="77"/>
      <c r="D40" s="77" t="s">
        <v>133</v>
      </c>
      <c r="E40" s="43"/>
      <c r="F40" s="26" t="s">
        <v>18</v>
      </c>
      <c r="G40" s="145"/>
      <c r="H40" s="94"/>
      <c r="I40" s="94"/>
      <c r="J40" s="94"/>
      <c r="K40" s="94"/>
      <c r="L40" s="94"/>
      <c r="M40" s="94"/>
      <c r="N40" s="94"/>
      <c r="O40" s="94"/>
      <c r="P40" s="94"/>
      <c r="Q40" s="94"/>
      <c r="R40" s="94"/>
      <c r="S40" s="94"/>
      <c r="T40" s="94"/>
      <c r="U40" s="307"/>
      <c r="V40" s="294">
        <f t="shared" si="8"/>
        <v>0</v>
      </c>
      <c r="W40" s="115">
        <f t="shared" si="9"/>
        <v>0</v>
      </c>
      <c r="X40" s="129">
        <f t="shared" si="7"/>
        <v>0</v>
      </c>
      <c r="Y40" s="21"/>
      <c r="Z40" s="21"/>
      <c r="AA40" s="14"/>
      <c r="AB40" s="14"/>
      <c r="AC40" s="14"/>
      <c r="AD40" s="14"/>
      <c r="AE40" s="14"/>
      <c r="AF40" s="14"/>
      <c r="AG40" s="14"/>
    </row>
    <row r="41" spans="1:33" x14ac:dyDescent="0.2">
      <c r="A41" s="132" t="s">
        <v>98</v>
      </c>
      <c r="B41" s="42"/>
      <c r="C41" s="42"/>
      <c r="D41" s="407" t="s">
        <v>103</v>
      </c>
      <c r="E41" s="408"/>
      <c r="F41" s="49" t="s">
        <v>24</v>
      </c>
      <c r="G41" s="146"/>
      <c r="H41" s="52">
        <f>+SUM(H36:H40)</f>
        <v>0</v>
      </c>
      <c r="I41" s="52">
        <f t="shared" ref="I41:U41" si="10">+SUM(I36:I40)</f>
        <v>0</v>
      </c>
      <c r="J41" s="52">
        <f t="shared" si="10"/>
        <v>0</v>
      </c>
      <c r="K41" s="52">
        <f t="shared" si="10"/>
        <v>0</v>
      </c>
      <c r="L41" s="52">
        <f t="shared" si="10"/>
        <v>0</v>
      </c>
      <c r="M41" s="52">
        <f t="shared" si="10"/>
        <v>0</v>
      </c>
      <c r="N41" s="52">
        <f t="shared" si="10"/>
        <v>0</v>
      </c>
      <c r="O41" s="52">
        <f t="shared" si="10"/>
        <v>0</v>
      </c>
      <c r="P41" s="52">
        <f t="shared" si="10"/>
        <v>0</v>
      </c>
      <c r="Q41" s="52">
        <f t="shared" si="10"/>
        <v>0</v>
      </c>
      <c r="R41" s="52">
        <f t="shared" si="10"/>
        <v>0</v>
      </c>
      <c r="S41" s="52">
        <f t="shared" si="10"/>
        <v>0</v>
      </c>
      <c r="T41" s="52">
        <f t="shared" si="10"/>
        <v>0</v>
      </c>
      <c r="U41" s="117">
        <f t="shared" si="10"/>
        <v>0</v>
      </c>
      <c r="V41" s="296">
        <f t="shared" ref="V41" si="11">+SUM(H41:U41)-W41</f>
        <v>0</v>
      </c>
      <c r="W41" s="117">
        <f>-SUM(H121:U121)</f>
        <v>0</v>
      </c>
      <c r="X41" s="118">
        <f t="shared" si="7"/>
        <v>0</v>
      </c>
      <c r="Y41" s="21"/>
      <c r="Z41" s="21"/>
      <c r="AA41" s="14"/>
      <c r="AB41" s="14"/>
      <c r="AC41" s="14"/>
      <c r="AD41" s="14"/>
      <c r="AE41" s="14"/>
      <c r="AF41" s="14"/>
      <c r="AG41" s="14"/>
    </row>
    <row r="42" spans="1:33" x14ac:dyDescent="0.2">
      <c r="A42" s="132" t="s">
        <v>98</v>
      </c>
      <c r="B42" s="42"/>
      <c r="C42" s="276" t="s">
        <v>194</v>
      </c>
      <c r="D42" s="277"/>
      <c r="E42" s="273"/>
      <c r="F42" s="49" t="s">
        <v>24</v>
      </c>
      <c r="G42" s="146"/>
      <c r="H42" s="52">
        <f t="shared" ref="H42:X42" si="12">+H25+H34-H41</f>
        <v>0</v>
      </c>
      <c r="I42" s="52">
        <f t="shared" si="12"/>
        <v>0</v>
      </c>
      <c r="J42" s="52">
        <f t="shared" si="12"/>
        <v>0</v>
      </c>
      <c r="K42" s="52">
        <f t="shared" si="12"/>
        <v>0</v>
      </c>
      <c r="L42" s="52">
        <f t="shared" si="12"/>
        <v>0</v>
      </c>
      <c r="M42" s="52">
        <f t="shared" si="12"/>
        <v>0</v>
      </c>
      <c r="N42" s="52">
        <f t="shared" si="12"/>
        <v>0</v>
      </c>
      <c r="O42" s="52">
        <f t="shared" si="12"/>
        <v>0</v>
      </c>
      <c r="P42" s="52">
        <f t="shared" si="12"/>
        <v>0</v>
      </c>
      <c r="Q42" s="52">
        <f t="shared" si="12"/>
        <v>0</v>
      </c>
      <c r="R42" s="52">
        <f t="shared" si="12"/>
        <v>0</v>
      </c>
      <c r="S42" s="52">
        <f t="shared" si="12"/>
        <v>0</v>
      </c>
      <c r="T42" s="52">
        <f t="shared" si="12"/>
        <v>0</v>
      </c>
      <c r="U42" s="117">
        <f t="shared" si="12"/>
        <v>0</v>
      </c>
      <c r="V42" s="296">
        <f t="shared" si="12"/>
        <v>0</v>
      </c>
      <c r="W42" s="117">
        <f t="shared" si="12"/>
        <v>0</v>
      </c>
      <c r="X42" s="129">
        <f t="shared" si="12"/>
        <v>0</v>
      </c>
      <c r="Y42" s="21"/>
      <c r="Z42" s="21"/>
      <c r="AA42" s="14"/>
      <c r="AB42" s="14"/>
      <c r="AC42" s="14"/>
      <c r="AD42" s="14"/>
      <c r="AE42" s="14"/>
      <c r="AF42" s="14"/>
      <c r="AG42" s="14"/>
    </row>
    <row r="43" spans="1:33" x14ac:dyDescent="0.2">
      <c r="A43" s="133" t="s">
        <v>97</v>
      </c>
      <c r="B43" s="42"/>
      <c r="C43" s="395" t="s">
        <v>385</v>
      </c>
      <c r="D43" s="396"/>
      <c r="E43" s="396"/>
      <c r="F43" s="397"/>
      <c r="G43" s="229"/>
      <c r="H43" s="44"/>
      <c r="I43" s="44"/>
      <c r="J43" s="44"/>
      <c r="K43" s="44"/>
      <c r="L43" s="44"/>
      <c r="M43" s="44"/>
      <c r="N43" s="44"/>
      <c r="O43" s="44"/>
      <c r="P43" s="44"/>
      <c r="Q43" s="44"/>
      <c r="R43" s="44"/>
      <c r="S43" s="44"/>
      <c r="T43" s="44"/>
      <c r="U43" s="308"/>
      <c r="V43" s="44"/>
      <c r="W43" s="111"/>
      <c r="X43" s="219"/>
      <c r="Y43" s="21"/>
      <c r="Z43" s="21"/>
      <c r="AA43" s="14"/>
      <c r="AB43" s="14"/>
      <c r="AC43" s="14"/>
      <c r="AD43" s="14"/>
      <c r="AE43" s="14"/>
      <c r="AF43" s="14"/>
      <c r="AG43" s="14"/>
    </row>
    <row r="44" spans="1:33" x14ac:dyDescent="0.2">
      <c r="A44" s="133" t="s">
        <v>97</v>
      </c>
      <c r="B44" s="42"/>
      <c r="C44" s="270" t="s">
        <v>134</v>
      </c>
      <c r="D44" s="412" t="s">
        <v>101</v>
      </c>
      <c r="E44" s="413"/>
      <c r="F44" s="95"/>
      <c r="G44" s="144"/>
      <c r="H44" s="25"/>
      <c r="I44" s="70"/>
      <c r="J44" s="70"/>
      <c r="K44" s="70"/>
      <c r="L44" s="70"/>
      <c r="M44" s="70"/>
      <c r="N44" s="70"/>
      <c r="O44" s="70"/>
      <c r="P44" s="70"/>
      <c r="Q44" s="70"/>
      <c r="R44" s="70"/>
      <c r="S44" s="70"/>
      <c r="T44" s="70"/>
      <c r="U44" s="309"/>
      <c r="V44" s="70"/>
      <c r="W44" s="111"/>
      <c r="X44" s="21"/>
      <c r="Y44" s="21"/>
      <c r="Z44" s="21"/>
      <c r="AA44" s="14"/>
      <c r="AB44" s="14"/>
      <c r="AC44" s="14"/>
      <c r="AD44" s="14"/>
      <c r="AE44" s="14"/>
      <c r="AF44" s="14"/>
      <c r="AG44" s="14"/>
    </row>
    <row r="45" spans="1:33" x14ac:dyDescent="0.2">
      <c r="A45" s="133" t="s">
        <v>97</v>
      </c>
      <c r="B45" s="77" t="s">
        <v>150</v>
      </c>
      <c r="C45" s="42"/>
      <c r="D45" s="49" t="s">
        <v>100</v>
      </c>
      <c r="E45" s="49"/>
      <c r="F45" s="26" t="s">
        <v>18</v>
      </c>
      <c r="G45" s="145"/>
      <c r="H45" s="94"/>
      <c r="I45" s="94"/>
      <c r="J45" s="94"/>
      <c r="K45" s="94"/>
      <c r="L45" s="94"/>
      <c r="M45" s="94"/>
      <c r="N45" s="94"/>
      <c r="O45" s="94"/>
      <c r="P45" s="94"/>
      <c r="Q45" s="94"/>
      <c r="R45" s="94"/>
      <c r="S45" s="94"/>
      <c r="T45" s="94"/>
      <c r="U45" s="307"/>
      <c r="V45" s="294">
        <f>+X45</f>
        <v>0</v>
      </c>
      <c r="W45" s="214"/>
      <c r="X45" s="129">
        <f t="shared" ref="X45:X53" si="13">+SUM(H45:U45)</f>
        <v>0</v>
      </c>
      <c r="Y45" s="78"/>
      <c r="Z45" s="21"/>
      <c r="AA45" s="14"/>
      <c r="AB45" s="14"/>
      <c r="AC45" s="14"/>
      <c r="AD45" s="14"/>
      <c r="AE45" s="14"/>
      <c r="AF45" s="14"/>
      <c r="AG45" s="14"/>
    </row>
    <row r="46" spans="1:33" x14ac:dyDescent="0.2">
      <c r="A46" s="133" t="s">
        <v>97</v>
      </c>
      <c r="B46" s="77" t="s">
        <v>151</v>
      </c>
      <c r="C46" s="42"/>
      <c r="D46" s="77" t="s">
        <v>130</v>
      </c>
      <c r="E46" s="271"/>
      <c r="F46" s="26" t="s">
        <v>18</v>
      </c>
      <c r="G46" s="145"/>
      <c r="H46" s="94"/>
      <c r="I46" s="94"/>
      <c r="J46" s="94"/>
      <c r="K46" s="94"/>
      <c r="L46" s="94"/>
      <c r="M46" s="94"/>
      <c r="N46" s="94"/>
      <c r="O46" s="94"/>
      <c r="P46" s="94"/>
      <c r="Q46" s="94"/>
      <c r="R46" s="94"/>
      <c r="S46" s="94"/>
      <c r="T46" s="94"/>
      <c r="U46" s="307"/>
      <c r="V46" s="294">
        <f>+X46</f>
        <v>0</v>
      </c>
      <c r="W46" s="214"/>
      <c r="X46" s="129">
        <f t="shared" si="13"/>
        <v>0</v>
      </c>
      <c r="Y46" s="78"/>
      <c r="Z46" s="21"/>
      <c r="AA46" s="14"/>
      <c r="AB46" s="14"/>
      <c r="AC46" s="14"/>
      <c r="AD46" s="14"/>
      <c r="AE46" s="14"/>
      <c r="AF46" s="14"/>
      <c r="AG46" s="14"/>
    </row>
    <row r="47" spans="1:33" x14ac:dyDescent="0.2">
      <c r="A47" s="133" t="s">
        <v>97</v>
      </c>
      <c r="B47" s="77" t="s">
        <v>154</v>
      </c>
      <c r="C47" s="77"/>
      <c r="D47" s="77" t="s">
        <v>106</v>
      </c>
      <c r="E47" s="271"/>
      <c r="F47" s="26" t="s">
        <v>18</v>
      </c>
      <c r="G47" s="145"/>
      <c r="H47" s="94"/>
      <c r="I47" s="94"/>
      <c r="J47" s="94"/>
      <c r="K47" s="94"/>
      <c r="L47" s="94"/>
      <c r="M47" s="94"/>
      <c r="N47" s="94"/>
      <c r="O47" s="94"/>
      <c r="P47" s="94"/>
      <c r="Q47" s="94"/>
      <c r="R47" s="94"/>
      <c r="S47" s="94"/>
      <c r="T47" s="94"/>
      <c r="U47" s="307"/>
      <c r="V47" s="373">
        <f>+X47-W47</f>
        <v>0</v>
      </c>
      <c r="W47" s="165">
        <f>+IF(X47&lt;&gt;0,ROUND(W18/X18*X47,2),0)</f>
        <v>0</v>
      </c>
      <c r="X47" s="129">
        <f t="shared" si="13"/>
        <v>0</v>
      </c>
      <c r="Y47" s="78"/>
      <c r="Z47" s="21"/>
      <c r="AA47" s="14"/>
      <c r="AB47" s="14"/>
      <c r="AC47" s="14"/>
      <c r="AD47" s="14"/>
      <c r="AE47" s="14"/>
      <c r="AF47" s="14"/>
      <c r="AG47" s="14"/>
    </row>
    <row r="48" spans="1:33" x14ac:dyDescent="0.2">
      <c r="A48" s="133" t="s">
        <v>97</v>
      </c>
      <c r="B48" s="77" t="s">
        <v>154</v>
      </c>
      <c r="C48" s="77"/>
      <c r="D48" s="77" t="s">
        <v>105</v>
      </c>
      <c r="E48" s="271"/>
      <c r="F48" s="26" t="s">
        <v>18</v>
      </c>
      <c r="G48" s="145"/>
      <c r="H48" s="94"/>
      <c r="I48" s="94"/>
      <c r="J48" s="94"/>
      <c r="K48" s="94"/>
      <c r="L48" s="94"/>
      <c r="M48" s="94"/>
      <c r="N48" s="94"/>
      <c r="O48" s="94"/>
      <c r="P48" s="94"/>
      <c r="Q48" s="94"/>
      <c r="R48" s="94"/>
      <c r="S48" s="94"/>
      <c r="T48" s="94"/>
      <c r="U48" s="307"/>
      <c r="V48" s="373">
        <f>+X48-W48</f>
        <v>0</v>
      </c>
      <c r="W48" s="165">
        <f>+IF(X48&lt;&gt;0,ROUND(W19/X19*X48,2),0)</f>
        <v>0</v>
      </c>
      <c r="X48" s="129">
        <f t="shared" si="13"/>
        <v>0</v>
      </c>
      <c r="Y48" s="78"/>
      <c r="Z48" s="21"/>
      <c r="AA48" s="14"/>
      <c r="AB48" s="14"/>
      <c r="AC48" s="14"/>
      <c r="AD48" s="14"/>
      <c r="AE48" s="14"/>
      <c r="AF48" s="14"/>
      <c r="AG48" s="14"/>
    </row>
    <row r="49" spans="1:33" x14ac:dyDescent="0.2">
      <c r="A49" s="133" t="s">
        <v>97</v>
      </c>
      <c r="B49" s="77" t="s">
        <v>147</v>
      </c>
      <c r="C49" s="77"/>
      <c r="D49" s="77" t="s">
        <v>158</v>
      </c>
      <c r="E49" s="271"/>
      <c r="F49" s="26" t="s">
        <v>18</v>
      </c>
      <c r="G49" s="145"/>
      <c r="H49" s="94"/>
      <c r="I49" s="94"/>
      <c r="J49" s="94"/>
      <c r="K49" s="94"/>
      <c r="L49" s="94"/>
      <c r="M49" s="94"/>
      <c r="N49" s="94"/>
      <c r="O49" s="94"/>
      <c r="P49" s="94"/>
      <c r="Q49" s="94"/>
      <c r="R49" s="94"/>
      <c r="S49" s="94"/>
      <c r="T49" s="94"/>
      <c r="U49" s="307"/>
      <c r="V49" s="294">
        <f>+X49</f>
        <v>0</v>
      </c>
      <c r="W49" s="214"/>
      <c r="X49" s="129">
        <f t="shared" si="13"/>
        <v>0</v>
      </c>
      <c r="Y49" s="78"/>
      <c r="Z49" s="21"/>
      <c r="AA49" s="14"/>
      <c r="AB49" s="14"/>
      <c r="AC49" s="14"/>
      <c r="AD49" s="14"/>
      <c r="AE49" s="14"/>
      <c r="AF49" s="14"/>
      <c r="AG49" s="14"/>
    </row>
    <row r="50" spans="1:33" x14ac:dyDescent="0.2">
      <c r="A50" s="133" t="s">
        <v>97</v>
      </c>
      <c r="B50" s="77" t="s">
        <v>342</v>
      </c>
      <c r="C50" s="77"/>
      <c r="D50" s="272" t="s">
        <v>107</v>
      </c>
      <c r="E50" s="271"/>
      <c r="F50" s="26" t="s">
        <v>18</v>
      </c>
      <c r="G50" s="145"/>
      <c r="H50" s="94"/>
      <c r="I50" s="94"/>
      <c r="J50" s="94"/>
      <c r="K50" s="94"/>
      <c r="L50" s="94"/>
      <c r="M50" s="94"/>
      <c r="N50" s="94"/>
      <c r="O50" s="94"/>
      <c r="P50" s="94"/>
      <c r="Q50" s="94"/>
      <c r="R50" s="94"/>
      <c r="S50" s="94"/>
      <c r="T50" s="94"/>
      <c r="U50" s="307"/>
      <c r="V50" s="293"/>
      <c r="W50" s="115">
        <f>+X50</f>
        <v>0</v>
      </c>
      <c r="X50" s="129">
        <f t="shared" si="13"/>
        <v>0</v>
      </c>
      <c r="Y50" s="78"/>
      <c r="Z50" s="21"/>
      <c r="AA50" s="14"/>
      <c r="AB50" s="14"/>
      <c r="AC50" s="14"/>
      <c r="AD50" s="14"/>
      <c r="AE50" s="14"/>
      <c r="AF50" s="14"/>
      <c r="AG50" s="14"/>
    </row>
    <row r="51" spans="1:33" x14ac:dyDescent="0.2">
      <c r="A51" s="133" t="s">
        <v>97</v>
      </c>
      <c r="B51" s="77" t="s">
        <v>340</v>
      </c>
      <c r="C51" s="77" t="s">
        <v>264</v>
      </c>
      <c r="D51" s="77" t="s">
        <v>260</v>
      </c>
      <c r="E51" s="275"/>
      <c r="F51" s="26" t="s">
        <v>18</v>
      </c>
      <c r="G51" s="145"/>
      <c r="H51" s="94"/>
      <c r="I51" s="94"/>
      <c r="J51" s="94"/>
      <c r="K51" s="94"/>
      <c r="L51" s="94"/>
      <c r="M51" s="94"/>
      <c r="N51" s="94"/>
      <c r="O51" s="94"/>
      <c r="P51" s="94"/>
      <c r="Q51" s="94"/>
      <c r="R51" s="94"/>
      <c r="S51" s="94"/>
      <c r="T51" s="94"/>
      <c r="U51" s="307"/>
      <c r="V51" s="294">
        <f>+V91-V22</f>
        <v>0</v>
      </c>
      <c r="W51" s="115">
        <f>+X51-V51</f>
        <v>0</v>
      </c>
      <c r="X51" s="129">
        <f t="shared" si="13"/>
        <v>0</v>
      </c>
      <c r="Y51" s="78"/>
      <c r="Z51" s="21"/>
      <c r="AA51" s="14"/>
      <c r="AB51" s="14"/>
      <c r="AC51" s="14"/>
      <c r="AD51" s="14"/>
      <c r="AE51" s="14"/>
      <c r="AF51" s="14"/>
      <c r="AG51" s="14"/>
    </row>
    <row r="52" spans="1:33" x14ac:dyDescent="0.2">
      <c r="A52" s="133" t="s">
        <v>97</v>
      </c>
      <c r="B52" s="77" t="s">
        <v>358</v>
      </c>
      <c r="C52" s="77" t="s">
        <v>393</v>
      </c>
      <c r="D52" s="77" t="s">
        <v>352</v>
      </c>
      <c r="E52" s="271"/>
      <c r="F52" s="26" t="s">
        <v>18</v>
      </c>
      <c r="G52" s="145"/>
      <c r="H52" s="94"/>
      <c r="I52" s="94"/>
      <c r="J52" s="94"/>
      <c r="K52" s="94"/>
      <c r="L52" s="94"/>
      <c r="M52" s="94"/>
      <c r="N52" s="94"/>
      <c r="O52" s="94"/>
      <c r="P52" s="94"/>
      <c r="Q52" s="94"/>
      <c r="R52" s="94"/>
      <c r="S52" s="94"/>
      <c r="T52" s="94"/>
      <c r="U52" s="307"/>
      <c r="V52" s="294">
        <f>+V97-V23</f>
        <v>0</v>
      </c>
      <c r="W52" s="294">
        <f>+W97-W23</f>
        <v>0</v>
      </c>
      <c r="X52" s="129">
        <f t="shared" si="13"/>
        <v>0</v>
      </c>
      <c r="Y52" s="78"/>
      <c r="Z52" s="21"/>
      <c r="AA52" s="14"/>
      <c r="AB52" s="14"/>
      <c r="AC52" s="14"/>
      <c r="AD52" s="14"/>
      <c r="AE52" s="14"/>
      <c r="AF52" s="14"/>
      <c r="AG52" s="14"/>
    </row>
    <row r="53" spans="1:33" x14ac:dyDescent="0.2">
      <c r="A53" s="133" t="s">
        <v>97</v>
      </c>
      <c r="B53" s="77" t="s">
        <v>342</v>
      </c>
      <c r="C53" s="77"/>
      <c r="D53" s="77" t="s">
        <v>356</v>
      </c>
      <c r="E53" s="271"/>
      <c r="F53" s="26" t="s">
        <v>18</v>
      </c>
      <c r="G53" s="145"/>
      <c r="H53" s="94"/>
      <c r="I53" s="94"/>
      <c r="J53" s="94"/>
      <c r="K53" s="94"/>
      <c r="L53" s="94"/>
      <c r="M53" s="94"/>
      <c r="N53" s="94"/>
      <c r="O53" s="94"/>
      <c r="P53" s="94"/>
      <c r="Q53" s="94"/>
      <c r="R53" s="94"/>
      <c r="S53" s="94"/>
      <c r="T53" s="94"/>
      <c r="U53" s="307"/>
      <c r="V53" s="122"/>
      <c r="W53" s="115">
        <f>+SUM(H53:U53)</f>
        <v>0</v>
      </c>
      <c r="X53" s="129">
        <f t="shared" si="13"/>
        <v>0</v>
      </c>
      <c r="Y53" s="78"/>
      <c r="Z53" s="21"/>
      <c r="AA53" s="14"/>
      <c r="AB53" s="14"/>
      <c r="AC53" s="14"/>
      <c r="AD53" s="14"/>
      <c r="AE53" s="14"/>
      <c r="AF53" s="14"/>
      <c r="AG53" s="14"/>
    </row>
    <row r="54" spans="1:33" x14ac:dyDescent="0.2">
      <c r="A54" s="133" t="s">
        <v>97</v>
      </c>
      <c r="B54" s="42"/>
      <c r="C54" s="77" t="s">
        <v>135</v>
      </c>
      <c r="D54" s="407" t="s">
        <v>99</v>
      </c>
      <c r="E54" s="408"/>
      <c r="F54" s="49" t="s">
        <v>24</v>
      </c>
      <c r="G54" s="146"/>
      <c r="H54" s="52">
        <f t="shared" ref="H54:X54" si="14">+SUM(H45:H53)</f>
        <v>0</v>
      </c>
      <c r="I54" s="52">
        <f t="shared" si="14"/>
        <v>0</v>
      </c>
      <c r="J54" s="52">
        <f t="shared" si="14"/>
        <v>0</v>
      </c>
      <c r="K54" s="52">
        <f t="shared" si="14"/>
        <v>0</v>
      </c>
      <c r="L54" s="52">
        <f t="shared" si="14"/>
        <v>0</v>
      </c>
      <c r="M54" s="52">
        <f t="shared" si="14"/>
        <v>0</v>
      </c>
      <c r="N54" s="52">
        <f t="shared" si="14"/>
        <v>0</v>
      </c>
      <c r="O54" s="52">
        <f t="shared" si="14"/>
        <v>0</v>
      </c>
      <c r="P54" s="52">
        <f t="shared" si="14"/>
        <v>0</v>
      </c>
      <c r="Q54" s="52">
        <f t="shared" si="14"/>
        <v>0</v>
      </c>
      <c r="R54" s="52">
        <f t="shared" si="14"/>
        <v>0</v>
      </c>
      <c r="S54" s="52">
        <f t="shared" si="14"/>
        <v>0</v>
      </c>
      <c r="T54" s="52">
        <f t="shared" si="14"/>
        <v>0</v>
      </c>
      <c r="U54" s="117">
        <f t="shared" si="14"/>
        <v>0</v>
      </c>
      <c r="V54" s="296">
        <f t="shared" si="14"/>
        <v>0</v>
      </c>
      <c r="W54" s="117">
        <f t="shared" si="14"/>
        <v>0</v>
      </c>
      <c r="X54" s="118">
        <f t="shared" si="14"/>
        <v>0</v>
      </c>
      <c r="Y54" s="21"/>
      <c r="Z54" s="21"/>
      <c r="AA54" s="14"/>
      <c r="AB54" s="14"/>
      <c r="AC54" s="14"/>
      <c r="AD54" s="14"/>
      <c r="AE54" s="14"/>
      <c r="AF54" s="14"/>
      <c r="AG54" s="14"/>
    </row>
    <row r="55" spans="1:33" x14ac:dyDescent="0.2">
      <c r="A55" s="133" t="s">
        <v>97</v>
      </c>
      <c r="B55" s="42"/>
      <c r="C55" s="42"/>
      <c r="D55" s="409" t="s">
        <v>104</v>
      </c>
      <c r="E55" s="410"/>
      <c r="F55" s="73"/>
      <c r="G55" s="147"/>
      <c r="H55" s="74"/>
      <c r="I55" s="37"/>
      <c r="J55" s="37"/>
      <c r="K55" s="37"/>
      <c r="L55" s="37"/>
      <c r="M55" s="37"/>
      <c r="N55" s="37"/>
      <c r="O55" s="37"/>
      <c r="P55" s="37"/>
      <c r="Q55" s="37"/>
      <c r="R55" s="37"/>
      <c r="S55" s="37"/>
      <c r="T55" s="37"/>
      <c r="U55" s="306"/>
      <c r="V55" s="136"/>
      <c r="W55" s="111"/>
      <c r="X55" s="21"/>
      <c r="Y55" s="21"/>
      <c r="Z55" s="21"/>
      <c r="AA55" s="14"/>
      <c r="AB55" s="14"/>
      <c r="AC55" s="14"/>
      <c r="AD55" s="14"/>
      <c r="AE55" s="14"/>
      <c r="AF55" s="14"/>
      <c r="AG55" s="14"/>
    </row>
    <row r="56" spans="1:33" x14ac:dyDescent="0.2">
      <c r="A56" s="133" t="s">
        <v>97</v>
      </c>
      <c r="B56" s="77" t="s">
        <v>152</v>
      </c>
      <c r="C56" s="42"/>
      <c r="D56" s="49" t="s">
        <v>148</v>
      </c>
      <c r="E56" s="273"/>
      <c r="F56" s="26" t="s">
        <v>18</v>
      </c>
      <c r="G56" s="145"/>
      <c r="H56" s="93"/>
      <c r="I56" s="93"/>
      <c r="J56" s="93"/>
      <c r="K56" s="93"/>
      <c r="L56" s="93"/>
      <c r="M56" s="93"/>
      <c r="N56" s="93"/>
      <c r="O56" s="93"/>
      <c r="P56" s="93"/>
      <c r="Q56" s="93"/>
      <c r="R56" s="93"/>
      <c r="S56" s="93"/>
      <c r="T56" s="93"/>
      <c r="U56" s="304"/>
      <c r="V56" s="294">
        <f>+X56</f>
        <v>0</v>
      </c>
      <c r="W56" s="330"/>
      <c r="X56" s="129">
        <f t="shared" ref="X56:X60" si="15">+SUM(H56:U56)</f>
        <v>0</v>
      </c>
      <c r="Y56" s="21"/>
      <c r="Z56" s="21"/>
      <c r="AA56" s="14"/>
      <c r="AB56" s="14"/>
      <c r="AC56" s="14"/>
      <c r="AD56" s="14"/>
      <c r="AE56" s="14"/>
      <c r="AF56" s="14"/>
      <c r="AG56" s="14"/>
    </row>
    <row r="57" spans="1:33" x14ac:dyDescent="0.2">
      <c r="A57" s="133" t="s">
        <v>97</v>
      </c>
      <c r="B57" s="77" t="s">
        <v>153</v>
      </c>
      <c r="C57" s="42"/>
      <c r="D57" s="77" t="s">
        <v>149</v>
      </c>
      <c r="E57" s="273"/>
      <c r="F57" s="26" t="s">
        <v>18</v>
      </c>
      <c r="G57" s="145"/>
      <c r="H57" s="93"/>
      <c r="I57" s="93"/>
      <c r="J57" s="93"/>
      <c r="K57" s="93"/>
      <c r="L57" s="93"/>
      <c r="M57" s="93"/>
      <c r="N57" s="93"/>
      <c r="O57" s="93"/>
      <c r="P57" s="93"/>
      <c r="Q57" s="93"/>
      <c r="R57" s="93"/>
      <c r="S57" s="93"/>
      <c r="T57" s="93"/>
      <c r="U57" s="304"/>
      <c r="V57" s="294">
        <f>+X57</f>
        <v>0</v>
      </c>
      <c r="W57" s="330"/>
      <c r="X57" s="129">
        <f t="shared" si="15"/>
        <v>0</v>
      </c>
      <c r="Y57" s="21"/>
      <c r="Z57" s="21"/>
      <c r="AA57" s="14"/>
      <c r="AB57" s="14"/>
      <c r="AC57" s="14"/>
      <c r="AD57" s="14"/>
      <c r="AE57" s="14"/>
      <c r="AF57" s="14"/>
      <c r="AG57" s="14"/>
    </row>
    <row r="58" spans="1:33" x14ac:dyDescent="0.2">
      <c r="A58" s="133" t="s">
        <v>97</v>
      </c>
      <c r="B58" s="77" t="s">
        <v>388</v>
      </c>
      <c r="C58" s="77" t="s">
        <v>264</v>
      </c>
      <c r="D58" s="77" t="s">
        <v>260</v>
      </c>
      <c r="E58" s="273"/>
      <c r="F58" s="49" t="s">
        <v>18</v>
      </c>
      <c r="G58" s="145"/>
      <c r="H58" s="93"/>
      <c r="I58" s="93"/>
      <c r="J58" s="93"/>
      <c r="K58" s="93"/>
      <c r="L58" s="93"/>
      <c r="M58" s="93"/>
      <c r="N58" s="93"/>
      <c r="O58" s="93"/>
      <c r="P58" s="93"/>
      <c r="Q58" s="93"/>
      <c r="R58" s="93"/>
      <c r="S58" s="93"/>
      <c r="T58" s="93"/>
      <c r="U58" s="304"/>
      <c r="V58" s="294">
        <f>+V92-V29</f>
        <v>0</v>
      </c>
      <c r="W58" s="294">
        <f>+W92-W29</f>
        <v>0</v>
      </c>
      <c r="X58" s="129">
        <f t="shared" si="15"/>
        <v>0</v>
      </c>
      <c r="Y58" s="21"/>
      <c r="Z58" s="21"/>
      <c r="AA58" s="14"/>
      <c r="AB58" s="14"/>
      <c r="AC58" s="14"/>
      <c r="AD58" s="14"/>
      <c r="AE58" s="14"/>
      <c r="AF58" s="14"/>
      <c r="AG58" s="14"/>
    </row>
    <row r="59" spans="1:33" x14ac:dyDescent="0.2">
      <c r="A59" s="133" t="s">
        <v>97</v>
      </c>
      <c r="B59" s="77" t="s">
        <v>341</v>
      </c>
      <c r="C59" s="77" t="s">
        <v>393</v>
      </c>
      <c r="D59" s="77" t="s">
        <v>352</v>
      </c>
      <c r="E59" s="271"/>
      <c r="F59" s="26" t="s">
        <v>18</v>
      </c>
      <c r="G59" s="145"/>
      <c r="H59" s="93"/>
      <c r="I59" s="93"/>
      <c r="J59" s="93"/>
      <c r="K59" s="93"/>
      <c r="L59" s="93"/>
      <c r="M59" s="93"/>
      <c r="N59" s="93"/>
      <c r="O59" s="93"/>
      <c r="P59" s="93"/>
      <c r="Q59" s="93"/>
      <c r="R59" s="93"/>
      <c r="S59" s="93"/>
      <c r="T59" s="93"/>
      <c r="U59" s="304"/>
      <c r="V59" s="295">
        <f>+V98-V30</f>
        <v>0</v>
      </c>
      <c r="W59" s="295">
        <f>+W98-W30</f>
        <v>0</v>
      </c>
      <c r="X59" s="129">
        <f t="shared" si="15"/>
        <v>0</v>
      </c>
      <c r="Y59" s="21"/>
      <c r="Z59" s="21"/>
      <c r="AA59" s="14"/>
      <c r="AB59" s="14"/>
      <c r="AC59" s="14"/>
      <c r="AD59" s="14"/>
      <c r="AE59" s="14"/>
      <c r="AF59" s="14"/>
      <c r="AG59" s="14"/>
    </row>
    <row r="60" spans="1:33" x14ac:dyDescent="0.2">
      <c r="A60" s="133" t="s">
        <v>97</v>
      </c>
      <c r="B60" s="77" t="s">
        <v>344</v>
      </c>
      <c r="C60" s="77" t="s">
        <v>265</v>
      </c>
      <c r="D60" s="77" t="s">
        <v>346</v>
      </c>
      <c r="E60" s="271"/>
      <c r="F60" s="26" t="s">
        <v>18</v>
      </c>
      <c r="G60" s="145"/>
      <c r="H60" s="93"/>
      <c r="I60" s="93"/>
      <c r="J60" s="93"/>
      <c r="K60" s="93"/>
      <c r="L60" s="93"/>
      <c r="M60" s="93"/>
      <c r="N60" s="93"/>
      <c r="O60" s="93"/>
      <c r="P60" s="93"/>
      <c r="Q60" s="93"/>
      <c r="R60" s="93"/>
      <c r="S60" s="93"/>
      <c r="T60" s="93"/>
      <c r="U60" s="304"/>
      <c r="V60" s="331">
        <f>+V103-V31</f>
        <v>0</v>
      </c>
      <c r="W60" s="332">
        <f>+W103-W31</f>
        <v>0</v>
      </c>
      <c r="X60" s="129">
        <f t="shared" si="15"/>
        <v>0</v>
      </c>
      <c r="Y60" s="21"/>
      <c r="Z60" s="21"/>
      <c r="AA60" s="14"/>
      <c r="AB60" s="14"/>
      <c r="AC60" s="14"/>
      <c r="AD60" s="14"/>
      <c r="AE60" s="14"/>
      <c r="AF60" s="14"/>
      <c r="AG60" s="14"/>
    </row>
    <row r="61" spans="1:33" x14ac:dyDescent="0.2">
      <c r="A61" s="133" t="s">
        <v>97</v>
      </c>
      <c r="B61" s="77" t="s">
        <v>359</v>
      </c>
      <c r="C61" s="77" t="s">
        <v>265</v>
      </c>
      <c r="D61" s="274" t="s">
        <v>357</v>
      </c>
      <c r="E61" s="275"/>
      <c r="F61" s="26" t="s">
        <v>18</v>
      </c>
      <c r="G61" s="145"/>
      <c r="H61" s="93"/>
      <c r="I61" s="93"/>
      <c r="J61" s="93"/>
      <c r="K61" s="93"/>
      <c r="L61" s="93"/>
      <c r="M61" s="93"/>
      <c r="N61" s="93"/>
      <c r="O61" s="93"/>
      <c r="P61" s="93"/>
      <c r="Q61" s="93"/>
      <c r="R61" s="93"/>
      <c r="S61" s="93"/>
      <c r="T61" s="93"/>
      <c r="U61" s="304"/>
      <c r="V61" s="295">
        <f>+V106-V32</f>
        <v>0</v>
      </c>
      <c r="W61" s="115">
        <f>+X61-V61</f>
        <v>0</v>
      </c>
      <c r="X61" s="129">
        <f>+SUM(H61:U61)</f>
        <v>0</v>
      </c>
      <c r="Y61" s="21"/>
      <c r="Z61" s="21"/>
      <c r="AA61" s="14"/>
      <c r="AB61" s="14"/>
      <c r="AC61" s="14"/>
      <c r="AD61" s="14"/>
      <c r="AE61" s="14"/>
      <c r="AF61" s="14"/>
      <c r="AG61" s="14"/>
    </row>
    <row r="62" spans="1:33" x14ac:dyDescent="0.2">
      <c r="A62" s="133" t="s">
        <v>97</v>
      </c>
      <c r="B62" s="77" t="s">
        <v>343</v>
      </c>
      <c r="C62" s="42"/>
      <c r="D62" s="73" t="s">
        <v>360</v>
      </c>
      <c r="E62" s="275"/>
      <c r="F62" s="49" t="s">
        <v>18</v>
      </c>
      <c r="G62" s="145"/>
      <c r="H62" s="93"/>
      <c r="I62" s="93"/>
      <c r="J62" s="93"/>
      <c r="K62" s="93"/>
      <c r="L62" s="93"/>
      <c r="M62" s="93"/>
      <c r="N62" s="93"/>
      <c r="O62" s="93"/>
      <c r="P62" s="93"/>
      <c r="Q62" s="93"/>
      <c r="R62" s="93"/>
      <c r="S62" s="93"/>
      <c r="T62" s="93"/>
      <c r="U62" s="304"/>
      <c r="V62" s="293"/>
      <c r="W62" s="115">
        <f>+X62</f>
        <v>0</v>
      </c>
      <c r="X62" s="129">
        <f>+SUM(H62:U62)</f>
        <v>0</v>
      </c>
      <c r="Y62" s="21"/>
      <c r="Z62" s="21"/>
      <c r="AA62" s="14"/>
      <c r="AB62" s="14"/>
      <c r="AC62" s="14"/>
      <c r="AD62" s="14"/>
      <c r="AE62" s="14"/>
      <c r="AF62" s="14"/>
      <c r="AG62" s="14"/>
    </row>
    <row r="63" spans="1:33" x14ac:dyDescent="0.2">
      <c r="A63" s="133" t="s">
        <v>97</v>
      </c>
      <c r="B63" s="42"/>
      <c r="C63" s="42"/>
      <c r="D63" s="407" t="s">
        <v>132</v>
      </c>
      <c r="E63" s="408"/>
      <c r="F63" s="49" t="s">
        <v>24</v>
      </c>
      <c r="G63" s="146"/>
      <c r="H63" s="52">
        <f t="shared" ref="H63:X63" si="16">+SUM(H56:H62)</f>
        <v>0</v>
      </c>
      <c r="I63" s="52">
        <f t="shared" si="16"/>
        <v>0</v>
      </c>
      <c r="J63" s="52">
        <f t="shared" si="16"/>
        <v>0</v>
      </c>
      <c r="K63" s="52">
        <f t="shared" si="16"/>
        <v>0</v>
      </c>
      <c r="L63" s="52">
        <f t="shared" si="16"/>
        <v>0</v>
      </c>
      <c r="M63" s="52">
        <f t="shared" si="16"/>
        <v>0</v>
      </c>
      <c r="N63" s="52">
        <f t="shared" si="16"/>
        <v>0</v>
      </c>
      <c r="O63" s="52">
        <f t="shared" si="16"/>
        <v>0</v>
      </c>
      <c r="P63" s="52">
        <f t="shared" si="16"/>
        <v>0</v>
      </c>
      <c r="Q63" s="52">
        <f t="shared" si="16"/>
        <v>0</v>
      </c>
      <c r="R63" s="52">
        <f t="shared" si="16"/>
        <v>0</v>
      </c>
      <c r="S63" s="52">
        <f t="shared" si="16"/>
        <v>0</v>
      </c>
      <c r="T63" s="52">
        <f t="shared" si="16"/>
        <v>0</v>
      </c>
      <c r="U63" s="117">
        <f t="shared" si="16"/>
        <v>0</v>
      </c>
      <c r="V63" s="296">
        <f t="shared" si="16"/>
        <v>0</v>
      </c>
      <c r="W63" s="117">
        <f t="shared" si="16"/>
        <v>0</v>
      </c>
      <c r="X63" s="118">
        <f t="shared" si="16"/>
        <v>0</v>
      </c>
      <c r="Y63" s="21"/>
      <c r="Z63" s="21"/>
      <c r="AA63" s="14"/>
      <c r="AB63" s="14"/>
      <c r="AC63" s="14"/>
      <c r="AD63" s="14"/>
      <c r="AE63" s="14"/>
      <c r="AF63" s="14"/>
      <c r="AG63" s="14"/>
    </row>
    <row r="64" spans="1:33" x14ac:dyDescent="0.2">
      <c r="A64" s="133" t="s">
        <v>97</v>
      </c>
      <c r="B64" s="42"/>
      <c r="C64" s="77" t="s">
        <v>136</v>
      </c>
      <c r="D64" s="409" t="s">
        <v>102</v>
      </c>
      <c r="E64" s="411"/>
      <c r="F64" s="75"/>
      <c r="G64" s="148"/>
      <c r="H64" s="37"/>
      <c r="I64" s="37"/>
      <c r="J64" s="37"/>
      <c r="K64" s="37"/>
      <c r="L64" s="37"/>
      <c r="M64" s="37"/>
      <c r="N64" s="37"/>
      <c r="O64" s="37"/>
      <c r="P64" s="37"/>
      <c r="Q64" s="37"/>
      <c r="R64" s="37"/>
      <c r="S64" s="37"/>
      <c r="T64" s="37"/>
      <c r="U64" s="306"/>
      <c r="V64" s="136"/>
      <c r="W64" s="111"/>
      <c r="X64" s="21"/>
      <c r="Y64" s="21"/>
      <c r="Z64" s="21"/>
      <c r="AA64" s="14"/>
      <c r="AB64" s="14"/>
      <c r="AC64" s="14"/>
      <c r="AD64" s="14"/>
      <c r="AE64" s="14"/>
      <c r="AF64" s="14"/>
      <c r="AG64" s="14"/>
    </row>
    <row r="65" spans="1:33" x14ac:dyDescent="0.2">
      <c r="A65" s="133" t="s">
        <v>97</v>
      </c>
      <c r="B65" s="42"/>
      <c r="C65" s="77"/>
      <c r="D65" s="42" t="s">
        <v>92</v>
      </c>
      <c r="E65" s="43"/>
      <c r="F65" s="26" t="s">
        <v>18</v>
      </c>
      <c r="G65" s="145"/>
      <c r="H65" s="94"/>
      <c r="I65" s="94"/>
      <c r="J65" s="94"/>
      <c r="K65" s="94"/>
      <c r="L65" s="94"/>
      <c r="M65" s="94"/>
      <c r="N65" s="94"/>
      <c r="O65" s="94"/>
      <c r="P65" s="94"/>
      <c r="Q65" s="94"/>
      <c r="R65" s="94"/>
      <c r="S65" s="94"/>
      <c r="T65" s="94"/>
      <c r="U65" s="307"/>
      <c r="V65" s="294">
        <f>+X65-W65</f>
        <v>0</v>
      </c>
      <c r="W65" s="115">
        <f>+IF($X$54&lt;&gt;0,ROUND(X65/$X$54*$W$54,2),0)</f>
        <v>0</v>
      </c>
      <c r="X65" s="129">
        <f>+SUM(H65:U65)</f>
        <v>0</v>
      </c>
      <c r="Y65" s="21"/>
      <c r="Z65" s="21"/>
      <c r="AA65" s="14"/>
      <c r="AB65" s="14"/>
      <c r="AC65" s="14"/>
      <c r="AD65" s="14"/>
      <c r="AE65" s="14"/>
      <c r="AF65" s="14"/>
      <c r="AG65" s="14"/>
    </row>
    <row r="66" spans="1:33" x14ac:dyDescent="0.2">
      <c r="A66" s="133" t="s">
        <v>97</v>
      </c>
      <c r="B66" s="42"/>
      <c r="C66" s="77"/>
      <c r="D66" s="42" t="s">
        <v>93</v>
      </c>
      <c r="E66" s="43"/>
      <c r="F66" s="26" t="s">
        <v>18</v>
      </c>
      <c r="G66" s="145"/>
      <c r="H66" s="94"/>
      <c r="I66" s="94"/>
      <c r="J66" s="94"/>
      <c r="K66" s="94"/>
      <c r="L66" s="94"/>
      <c r="M66" s="94"/>
      <c r="N66" s="94"/>
      <c r="O66" s="94"/>
      <c r="P66" s="94"/>
      <c r="Q66" s="94"/>
      <c r="R66" s="94"/>
      <c r="S66" s="94"/>
      <c r="T66" s="94"/>
      <c r="U66" s="307"/>
      <c r="V66" s="294">
        <f t="shared" ref="V66:V69" si="17">+X66-W66</f>
        <v>0</v>
      </c>
      <c r="W66" s="115">
        <f t="shared" ref="W66:W69" si="18">+IF($X$54&lt;&gt;0,ROUND(X66/$X$54*$W$54,2),0)</f>
        <v>0</v>
      </c>
      <c r="X66" s="129">
        <f>+SUM(H66:U66)</f>
        <v>0</v>
      </c>
      <c r="Y66" s="21"/>
      <c r="Z66" s="21"/>
      <c r="AA66" s="14"/>
      <c r="AB66" s="14"/>
      <c r="AC66" s="14"/>
      <c r="AD66" s="14"/>
      <c r="AE66" s="14"/>
      <c r="AF66" s="14"/>
      <c r="AG66" s="14"/>
    </row>
    <row r="67" spans="1:33" x14ac:dyDescent="0.2">
      <c r="A67" s="133" t="s">
        <v>97</v>
      </c>
      <c r="B67" s="42"/>
      <c r="C67" s="77"/>
      <c r="D67" s="42" t="s">
        <v>94</v>
      </c>
      <c r="E67" s="43"/>
      <c r="F67" s="26" t="s">
        <v>18</v>
      </c>
      <c r="G67" s="145"/>
      <c r="H67" s="94"/>
      <c r="I67" s="94"/>
      <c r="J67" s="94"/>
      <c r="K67" s="94"/>
      <c r="L67" s="94"/>
      <c r="M67" s="94"/>
      <c r="N67" s="94"/>
      <c r="O67" s="94"/>
      <c r="P67" s="94"/>
      <c r="Q67" s="94"/>
      <c r="R67" s="94"/>
      <c r="S67" s="94"/>
      <c r="T67" s="94"/>
      <c r="U67" s="307"/>
      <c r="V67" s="294">
        <f t="shared" si="17"/>
        <v>0</v>
      </c>
      <c r="W67" s="115">
        <f t="shared" si="18"/>
        <v>0</v>
      </c>
      <c r="X67" s="129">
        <f>+SUM(H67:U67)</f>
        <v>0</v>
      </c>
      <c r="Y67" s="21"/>
      <c r="Z67" s="21"/>
      <c r="AA67" s="14"/>
      <c r="AB67" s="14"/>
      <c r="AC67" s="14"/>
      <c r="AD67" s="14"/>
      <c r="AE67" s="14"/>
      <c r="AF67" s="14"/>
      <c r="AG67" s="14"/>
    </row>
    <row r="68" spans="1:33" x14ac:dyDescent="0.2">
      <c r="A68" s="133" t="s">
        <v>97</v>
      </c>
      <c r="B68" s="42"/>
      <c r="C68" s="77"/>
      <c r="D68" s="42" t="s">
        <v>95</v>
      </c>
      <c r="E68" s="43"/>
      <c r="F68" s="26" t="s">
        <v>18</v>
      </c>
      <c r="G68" s="145"/>
      <c r="H68" s="94"/>
      <c r="I68" s="94"/>
      <c r="J68" s="94"/>
      <c r="K68" s="94"/>
      <c r="L68" s="94"/>
      <c r="M68" s="94"/>
      <c r="N68" s="94"/>
      <c r="O68" s="94"/>
      <c r="P68" s="94"/>
      <c r="Q68" s="94"/>
      <c r="R68" s="94"/>
      <c r="S68" s="94"/>
      <c r="T68" s="94"/>
      <c r="U68" s="307"/>
      <c r="V68" s="294">
        <f t="shared" si="17"/>
        <v>0</v>
      </c>
      <c r="W68" s="115">
        <f t="shared" si="18"/>
        <v>0</v>
      </c>
      <c r="X68" s="129">
        <f>+SUM(H68:U68)</f>
        <v>0</v>
      </c>
      <c r="Y68" s="21"/>
      <c r="Z68" s="21"/>
      <c r="AA68" s="14"/>
      <c r="AB68" s="14"/>
      <c r="AC68" s="14"/>
      <c r="AD68" s="14"/>
      <c r="AE68" s="14"/>
      <c r="AF68" s="14"/>
      <c r="AG68" s="14"/>
    </row>
    <row r="69" spans="1:33" x14ac:dyDescent="0.2">
      <c r="A69" s="133" t="s">
        <v>97</v>
      </c>
      <c r="B69" s="42"/>
      <c r="C69" s="77"/>
      <c r="D69" s="77" t="s">
        <v>133</v>
      </c>
      <c r="E69" s="43"/>
      <c r="F69" s="26" t="s">
        <v>18</v>
      </c>
      <c r="G69" s="145"/>
      <c r="H69" s="94"/>
      <c r="I69" s="94"/>
      <c r="J69" s="94"/>
      <c r="K69" s="94"/>
      <c r="L69" s="94"/>
      <c r="M69" s="94"/>
      <c r="N69" s="94"/>
      <c r="O69" s="94"/>
      <c r="P69" s="94"/>
      <c r="Q69" s="94"/>
      <c r="R69" s="94"/>
      <c r="S69" s="94"/>
      <c r="T69" s="94"/>
      <c r="U69" s="307"/>
      <c r="V69" s="114">
        <f t="shared" si="17"/>
        <v>0</v>
      </c>
      <c r="W69" s="306">
        <f t="shared" si="18"/>
        <v>0</v>
      </c>
      <c r="X69" s="129">
        <f>+SUM(H69:U69)</f>
        <v>0</v>
      </c>
      <c r="Y69" s="21"/>
      <c r="Z69" s="21"/>
      <c r="AA69" s="14"/>
      <c r="AB69" s="14"/>
      <c r="AC69" s="14"/>
      <c r="AD69" s="14"/>
      <c r="AE69" s="14"/>
      <c r="AF69" s="14"/>
      <c r="AG69" s="14"/>
    </row>
    <row r="70" spans="1:33" x14ac:dyDescent="0.2">
      <c r="A70" s="133" t="s">
        <v>97</v>
      </c>
      <c r="B70" s="42"/>
      <c r="C70" s="42"/>
      <c r="D70" s="407" t="s">
        <v>103</v>
      </c>
      <c r="E70" s="408"/>
      <c r="F70" s="49" t="s">
        <v>24</v>
      </c>
      <c r="G70" s="146"/>
      <c r="H70" s="52">
        <f>+SUM(H65:H69)</f>
        <v>0</v>
      </c>
      <c r="I70" s="52">
        <f t="shared" ref="I70:U70" si="19">+SUM(I65:I69)</f>
        <v>0</v>
      </c>
      <c r="J70" s="52">
        <f t="shared" si="19"/>
        <v>0</v>
      </c>
      <c r="K70" s="52">
        <f t="shared" si="19"/>
        <v>0</v>
      </c>
      <c r="L70" s="52">
        <f t="shared" si="19"/>
        <v>0</v>
      </c>
      <c r="M70" s="52">
        <f t="shared" si="19"/>
        <v>0</v>
      </c>
      <c r="N70" s="52">
        <f t="shared" si="19"/>
        <v>0</v>
      </c>
      <c r="O70" s="52">
        <f t="shared" si="19"/>
        <v>0</v>
      </c>
      <c r="P70" s="52">
        <f t="shared" si="19"/>
        <v>0</v>
      </c>
      <c r="Q70" s="52">
        <f t="shared" si="19"/>
        <v>0</v>
      </c>
      <c r="R70" s="52">
        <f t="shared" si="19"/>
        <v>0</v>
      </c>
      <c r="S70" s="52">
        <f t="shared" si="19"/>
        <v>0</v>
      </c>
      <c r="T70" s="52">
        <f t="shared" si="19"/>
        <v>0</v>
      </c>
      <c r="U70" s="117">
        <f t="shared" si="19"/>
        <v>0</v>
      </c>
      <c r="V70" s="116">
        <f>+SUM(V65:V69)</f>
        <v>0</v>
      </c>
      <c r="W70" s="296">
        <f>+SUM(W65:W69)</f>
        <v>0</v>
      </c>
      <c r="X70" s="118">
        <f>+SUM(X65:X69)</f>
        <v>0</v>
      </c>
      <c r="Y70" s="21"/>
      <c r="Z70" s="21"/>
      <c r="AA70" s="14"/>
      <c r="AB70" s="14"/>
      <c r="AC70" s="14"/>
      <c r="AD70" s="14"/>
      <c r="AE70" s="14"/>
      <c r="AF70" s="14"/>
      <c r="AG70" s="14"/>
    </row>
    <row r="71" spans="1:33" x14ac:dyDescent="0.2">
      <c r="A71" s="133" t="s">
        <v>97</v>
      </c>
      <c r="B71" s="42"/>
      <c r="C71" s="276" t="s">
        <v>209</v>
      </c>
      <c r="D71" s="277"/>
      <c r="E71" s="273"/>
      <c r="F71" s="73"/>
      <c r="G71" s="138"/>
      <c r="H71" s="52">
        <f t="shared" ref="H71:X71" si="20">+H54+H63-H70</f>
        <v>0</v>
      </c>
      <c r="I71" s="52">
        <f t="shared" si="20"/>
        <v>0</v>
      </c>
      <c r="J71" s="52">
        <f t="shared" si="20"/>
        <v>0</v>
      </c>
      <c r="K71" s="52">
        <f t="shared" si="20"/>
        <v>0</v>
      </c>
      <c r="L71" s="52">
        <f t="shared" si="20"/>
        <v>0</v>
      </c>
      <c r="M71" s="52">
        <f t="shared" si="20"/>
        <v>0</v>
      </c>
      <c r="N71" s="52">
        <f t="shared" si="20"/>
        <v>0</v>
      </c>
      <c r="O71" s="52">
        <f t="shared" si="20"/>
        <v>0</v>
      </c>
      <c r="P71" s="52">
        <f t="shared" si="20"/>
        <v>0</v>
      </c>
      <c r="Q71" s="52">
        <f t="shared" si="20"/>
        <v>0</v>
      </c>
      <c r="R71" s="52">
        <f t="shared" si="20"/>
        <v>0</v>
      </c>
      <c r="S71" s="52">
        <f t="shared" si="20"/>
        <v>0</v>
      </c>
      <c r="T71" s="52">
        <f t="shared" si="20"/>
        <v>0</v>
      </c>
      <c r="U71" s="117">
        <f t="shared" si="20"/>
        <v>0</v>
      </c>
      <c r="V71" s="116">
        <f t="shared" si="20"/>
        <v>0</v>
      </c>
      <c r="W71" s="305">
        <f t="shared" si="20"/>
        <v>0</v>
      </c>
      <c r="X71" s="162">
        <f t="shared" si="20"/>
        <v>0</v>
      </c>
      <c r="Y71" s="21"/>
      <c r="Z71" s="21"/>
      <c r="AA71" s="14"/>
      <c r="AB71" s="14"/>
      <c r="AC71" s="14"/>
      <c r="AD71" s="14"/>
      <c r="AE71" s="14"/>
      <c r="AF71" s="14"/>
      <c r="AG71" s="14"/>
    </row>
    <row r="72" spans="1:33" x14ac:dyDescent="0.2">
      <c r="A72" s="133" t="s">
        <v>98</v>
      </c>
      <c r="B72" s="42"/>
      <c r="C72" s="276" t="s">
        <v>213</v>
      </c>
      <c r="D72" s="277"/>
      <c r="E72" s="273"/>
      <c r="F72" s="73"/>
      <c r="G72" s="147"/>
      <c r="H72" s="74">
        <f t="shared" ref="H72:U72" si="21">+H42+H71</f>
        <v>0</v>
      </c>
      <c r="I72" s="74">
        <f t="shared" si="21"/>
        <v>0</v>
      </c>
      <c r="J72" s="74">
        <f t="shared" si="21"/>
        <v>0</v>
      </c>
      <c r="K72" s="74">
        <f t="shared" si="21"/>
        <v>0</v>
      </c>
      <c r="L72" s="74">
        <f t="shared" si="21"/>
        <v>0</v>
      </c>
      <c r="M72" s="74">
        <f t="shared" si="21"/>
        <v>0</v>
      </c>
      <c r="N72" s="74">
        <f t="shared" si="21"/>
        <v>0</v>
      </c>
      <c r="O72" s="74">
        <f t="shared" si="21"/>
        <v>0</v>
      </c>
      <c r="P72" s="74">
        <f t="shared" si="21"/>
        <v>0</v>
      </c>
      <c r="Q72" s="74">
        <f t="shared" si="21"/>
        <v>0</v>
      </c>
      <c r="R72" s="74">
        <f t="shared" si="21"/>
        <v>0</v>
      </c>
      <c r="S72" s="74">
        <f t="shared" si="21"/>
        <v>0</v>
      </c>
      <c r="T72" s="74">
        <f t="shared" si="21"/>
        <v>0</v>
      </c>
      <c r="U72" s="305">
        <f t="shared" si="21"/>
        <v>0</v>
      </c>
      <c r="V72" s="116">
        <f>+V71+V42</f>
        <v>0</v>
      </c>
      <c r="W72" s="296">
        <f>+W71+W42</f>
        <v>0</v>
      </c>
      <c r="X72" s="116">
        <f>+X71+X42</f>
        <v>0</v>
      </c>
      <c r="Y72" s="129"/>
      <c r="Z72" s="218"/>
      <c r="AA72" s="14"/>
      <c r="AB72" s="14"/>
      <c r="AC72" s="14"/>
      <c r="AD72" s="14"/>
      <c r="AE72" s="14"/>
      <c r="AF72" s="14"/>
      <c r="AG72" s="14"/>
    </row>
    <row r="73" spans="1:33" x14ac:dyDescent="0.2">
      <c r="A73" s="132" t="s">
        <v>98</v>
      </c>
      <c r="B73" s="42"/>
      <c r="C73" s="414" t="s">
        <v>137</v>
      </c>
      <c r="D73" s="415"/>
      <c r="E73" s="416"/>
      <c r="F73" s="75"/>
      <c r="G73" s="148"/>
      <c r="H73" s="37"/>
      <c r="I73" s="37"/>
      <c r="J73" s="37"/>
      <c r="K73" s="37"/>
      <c r="L73" s="37"/>
      <c r="M73" s="37"/>
      <c r="N73" s="37"/>
      <c r="O73" s="37"/>
      <c r="P73" s="37"/>
      <c r="Q73" s="37"/>
      <c r="R73" s="37"/>
      <c r="S73" s="37"/>
      <c r="T73" s="37"/>
      <c r="U73" s="306"/>
      <c r="V73" s="136"/>
      <c r="W73" s="111"/>
      <c r="X73" s="218">
        <f>+X72-SUM(H72:U72)</f>
        <v>0</v>
      </c>
      <c r="Y73" s="21"/>
      <c r="Z73" s="21"/>
      <c r="AA73" s="14"/>
      <c r="AB73" s="14"/>
      <c r="AC73" s="14"/>
      <c r="AD73" s="14"/>
      <c r="AE73" s="14"/>
      <c r="AF73" s="14"/>
      <c r="AG73" s="14"/>
    </row>
    <row r="74" spans="1:33" x14ac:dyDescent="0.2">
      <c r="A74" s="132" t="s">
        <v>98</v>
      </c>
      <c r="B74" s="77" t="s">
        <v>27</v>
      </c>
      <c r="C74" s="77" t="s">
        <v>190</v>
      </c>
      <c r="D74" s="77" t="s">
        <v>241</v>
      </c>
      <c r="E74" s="42"/>
      <c r="F74" s="26" t="s">
        <v>18</v>
      </c>
      <c r="G74" s="137"/>
      <c r="H74" s="91"/>
      <c r="I74" s="92"/>
      <c r="J74" s="92"/>
      <c r="K74" s="92"/>
      <c r="L74" s="92"/>
      <c r="M74" s="92"/>
      <c r="N74" s="92"/>
      <c r="O74" s="92"/>
      <c r="P74" s="92"/>
      <c r="Q74" s="92"/>
      <c r="R74" s="92"/>
      <c r="S74" s="92"/>
      <c r="T74" s="92"/>
      <c r="U74" s="310"/>
      <c r="V74" s="297"/>
      <c r="W74" s="111"/>
      <c r="X74" s="21"/>
      <c r="Y74" s="21"/>
      <c r="Z74" s="21"/>
      <c r="AA74" s="14"/>
      <c r="AB74" s="14"/>
      <c r="AC74" s="14"/>
      <c r="AD74" s="14"/>
      <c r="AE74" s="14"/>
      <c r="AF74" s="14"/>
      <c r="AG74" s="14"/>
    </row>
    <row r="75" spans="1:33" x14ac:dyDescent="0.2">
      <c r="A75" s="132" t="s">
        <v>98</v>
      </c>
      <c r="B75" s="77" t="s">
        <v>27</v>
      </c>
      <c r="C75" s="77" t="s">
        <v>190</v>
      </c>
      <c r="D75" s="77" t="s">
        <v>242</v>
      </c>
      <c r="E75" s="42"/>
      <c r="F75" s="26" t="s">
        <v>18</v>
      </c>
      <c r="G75" s="137"/>
      <c r="H75" s="81"/>
      <c r="I75" s="82"/>
      <c r="J75" s="82"/>
      <c r="K75" s="82"/>
      <c r="L75" s="82"/>
      <c r="M75" s="82"/>
      <c r="N75" s="82"/>
      <c r="O75" s="82"/>
      <c r="P75" s="82"/>
      <c r="Q75" s="82"/>
      <c r="R75" s="82"/>
      <c r="S75" s="82"/>
      <c r="T75" s="82"/>
      <c r="U75" s="311"/>
      <c r="V75" s="297"/>
      <c r="W75" s="111"/>
      <c r="X75" s="21"/>
      <c r="Y75" s="21"/>
      <c r="Z75" s="21"/>
      <c r="AA75" s="14"/>
      <c r="AB75" s="14"/>
      <c r="AC75" s="14"/>
      <c r="AD75" s="14"/>
      <c r="AE75" s="14"/>
      <c r="AF75" s="14"/>
      <c r="AG75" s="14"/>
    </row>
    <row r="76" spans="1:33" x14ac:dyDescent="0.2">
      <c r="A76" s="132" t="s">
        <v>98</v>
      </c>
      <c r="B76" s="77" t="s">
        <v>27</v>
      </c>
      <c r="C76" s="77" t="s">
        <v>190</v>
      </c>
      <c r="D76" s="77" t="s">
        <v>243</v>
      </c>
      <c r="E76" s="42"/>
      <c r="F76" s="26" t="s">
        <v>18</v>
      </c>
      <c r="G76" s="137"/>
      <c r="H76" s="81"/>
      <c r="I76" s="82"/>
      <c r="J76" s="82"/>
      <c r="K76" s="82"/>
      <c r="L76" s="82"/>
      <c r="M76" s="82"/>
      <c r="N76" s="82"/>
      <c r="O76" s="82"/>
      <c r="P76" s="82"/>
      <c r="Q76" s="82"/>
      <c r="R76" s="82"/>
      <c r="S76" s="82"/>
      <c r="T76" s="82"/>
      <c r="U76" s="311"/>
      <c r="V76" s="297"/>
      <c r="W76" s="111"/>
      <c r="X76" s="21"/>
      <c r="Y76" s="21"/>
      <c r="Z76" s="21"/>
      <c r="AA76" s="14"/>
      <c r="AB76" s="14"/>
      <c r="AC76" s="14"/>
      <c r="AD76" s="14"/>
      <c r="AE76" s="14"/>
      <c r="AF76" s="14"/>
      <c r="AG76" s="14"/>
    </row>
    <row r="77" spans="1:33" x14ac:dyDescent="0.2">
      <c r="A77" s="132" t="s">
        <v>98</v>
      </c>
      <c r="B77" s="77" t="s">
        <v>27</v>
      </c>
      <c r="C77" s="77" t="s">
        <v>190</v>
      </c>
      <c r="D77" s="77" t="s">
        <v>138</v>
      </c>
      <c r="E77" s="42"/>
      <c r="F77" s="26" t="s">
        <v>18</v>
      </c>
      <c r="G77" s="137"/>
      <c r="H77" s="83"/>
      <c r="I77" s="84"/>
      <c r="J77" s="84"/>
      <c r="K77" s="84"/>
      <c r="L77" s="84"/>
      <c r="M77" s="84"/>
      <c r="N77" s="84"/>
      <c r="O77" s="84"/>
      <c r="P77" s="84"/>
      <c r="Q77" s="84"/>
      <c r="R77" s="84"/>
      <c r="S77" s="84"/>
      <c r="T77" s="84"/>
      <c r="U77" s="312"/>
      <c r="V77" s="297"/>
      <c r="W77" s="111"/>
      <c r="X77" s="21"/>
      <c r="Y77" s="123"/>
      <c r="Z77" s="122"/>
      <c r="AA77" s="14"/>
      <c r="AB77" s="14"/>
      <c r="AC77" s="14"/>
      <c r="AD77" s="14"/>
      <c r="AE77" s="14"/>
      <c r="AF77" s="14"/>
      <c r="AG77" s="14"/>
    </row>
    <row r="78" spans="1:33" x14ac:dyDescent="0.2">
      <c r="A78" s="132" t="s">
        <v>98</v>
      </c>
      <c r="B78" s="42"/>
      <c r="C78" s="42"/>
      <c r="D78" s="77" t="s">
        <v>139</v>
      </c>
      <c r="E78" s="42"/>
      <c r="F78" s="26" t="s">
        <v>18</v>
      </c>
      <c r="G78" s="145"/>
      <c r="H78" s="94"/>
      <c r="I78" s="94"/>
      <c r="J78" s="94"/>
      <c r="K78" s="94"/>
      <c r="L78" s="94"/>
      <c r="M78" s="94"/>
      <c r="N78" s="94"/>
      <c r="O78" s="94"/>
      <c r="P78" s="94"/>
      <c r="Q78" s="94"/>
      <c r="R78" s="94"/>
      <c r="S78" s="94"/>
      <c r="T78" s="94"/>
      <c r="U78" s="307"/>
      <c r="V78" s="297"/>
      <c r="W78" s="111"/>
      <c r="X78" s="21"/>
      <c r="Y78" s="21"/>
      <c r="Z78" s="21"/>
      <c r="AA78" s="14"/>
      <c r="AB78" s="14"/>
      <c r="AC78" s="14"/>
      <c r="AD78" s="14"/>
      <c r="AE78" s="14"/>
      <c r="AF78" s="14"/>
      <c r="AG78" s="14"/>
    </row>
    <row r="79" spans="1:33" x14ac:dyDescent="0.2">
      <c r="A79" s="132" t="s">
        <v>98</v>
      </c>
      <c r="B79" s="42"/>
      <c r="C79" s="42"/>
      <c r="D79" s="77" t="s">
        <v>140</v>
      </c>
      <c r="E79" s="42"/>
      <c r="F79" s="26" t="s">
        <v>18</v>
      </c>
      <c r="G79" s="145"/>
      <c r="H79" s="94"/>
      <c r="I79" s="94"/>
      <c r="J79" s="94"/>
      <c r="K79" s="94"/>
      <c r="L79" s="94"/>
      <c r="M79" s="94"/>
      <c r="N79" s="94"/>
      <c r="O79" s="94"/>
      <c r="P79" s="94"/>
      <c r="Q79" s="94"/>
      <c r="R79" s="94"/>
      <c r="S79" s="94"/>
      <c r="T79" s="94"/>
      <c r="U79" s="307"/>
      <c r="V79" s="297"/>
      <c r="W79" s="111"/>
      <c r="X79" s="21"/>
      <c r="Y79" s="21"/>
      <c r="Z79" s="21"/>
      <c r="AA79" s="14"/>
      <c r="AB79" s="14"/>
      <c r="AC79" s="14"/>
      <c r="AD79" s="14"/>
      <c r="AE79" s="14"/>
      <c r="AF79" s="14"/>
      <c r="AG79" s="14"/>
    </row>
    <row r="80" spans="1:33" x14ac:dyDescent="0.2">
      <c r="A80" s="133" t="s">
        <v>98</v>
      </c>
      <c r="B80" s="42"/>
      <c r="C80" s="77" t="s">
        <v>190</v>
      </c>
      <c r="D80" s="77" t="s">
        <v>207</v>
      </c>
      <c r="E80" s="42"/>
      <c r="F80" s="26" t="s">
        <v>18</v>
      </c>
      <c r="G80" s="145"/>
      <c r="H80" s="94"/>
      <c r="I80" s="94"/>
      <c r="J80" s="94"/>
      <c r="K80" s="94"/>
      <c r="L80" s="94"/>
      <c r="M80" s="94"/>
      <c r="N80" s="94"/>
      <c r="O80" s="94"/>
      <c r="P80" s="94"/>
      <c r="Q80" s="94"/>
      <c r="R80" s="94"/>
      <c r="S80" s="94"/>
      <c r="T80" s="94"/>
      <c r="U80" s="307"/>
      <c r="V80" s="297"/>
      <c r="W80" s="111"/>
      <c r="X80" s="21"/>
      <c r="Y80" s="21"/>
      <c r="Z80" s="21"/>
      <c r="AA80" s="14"/>
      <c r="AB80" s="14"/>
      <c r="AC80" s="14"/>
      <c r="AD80" s="14"/>
      <c r="AE80" s="14"/>
      <c r="AF80" s="14"/>
      <c r="AG80" s="14"/>
    </row>
    <row r="81" spans="1:33" x14ac:dyDescent="0.2">
      <c r="A81" s="132" t="s">
        <v>98</v>
      </c>
      <c r="B81" s="42"/>
      <c r="C81" s="77" t="s">
        <v>190</v>
      </c>
      <c r="D81" s="77" t="s">
        <v>26</v>
      </c>
      <c r="E81" s="42"/>
      <c r="F81" s="26" t="s">
        <v>18</v>
      </c>
      <c r="G81" s="145"/>
      <c r="H81" s="94"/>
      <c r="I81" s="94"/>
      <c r="J81" s="94"/>
      <c r="K81" s="94"/>
      <c r="L81" s="94"/>
      <c r="M81" s="94"/>
      <c r="N81" s="94"/>
      <c r="O81" s="94"/>
      <c r="P81" s="94"/>
      <c r="Q81" s="94"/>
      <c r="R81" s="94"/>
      <c r="S81" s="94"/>
      <c r="T81" s="94"/>
      <c r="U81" s="307"/>
      <c r="V81" s="297"/>
      <c r="W81" s="111"/>
      <c r="X81" s="21"/>
      <c r="Y81" s="21"/>
      <c r="Z81" s="21"/>
      <c r="AA81" s="14"/>
      <c r="AB81" s="14"/>
      <c r="AC81" s="14"/>
      <c r="AD81" s="14"/>
      <c r="AE81" s="14"/>
      <c r="AF81" s="14"/>
      <c r="AG81" s="14"/>
    </row>
    <row r="82" spans="1:33" x14ac:dyDescent="0.2">
      <c r="A82" s="132" t="s">
        <v>98</v>
      </c>
      <c r="B82" s="77" t="s">
        <v>27</v>
      </c>
      <c r="C82" s="77" t="s">
        <v>190</v>
      </c>
      <c r="D82" s="77" t="s">
        <v>244</v>
      </c>
      <c r="E82" s="42"/>
      <c r="F82" s="26" t="s">
        <v>18</v>
      </c>
      <c r="G82" s="148"/>
      <c r="H82" s="86"/>
      <c r="I82" s="86"/>
      <c r="J82" s="86"/>
      <c r="K82" s="86"/>
      <c r="L82" s="86"/>
      <c r="M82" s="86"/>
      <c r="N82" s="86"/>
      <c r="O82" s="86"/>
      <c r="P82" s="86"/>
      <c r="Q82" s="86"/>
      <c r="R82" s="86"/>
      <c r="S82" s="86"/>
      <c r="T82" s="86"/>
      <c r="U82" s="313"/>
      <c r="V82" s="297"/>
      <c r="W82" s="111"/>
      <c r="X82" s="21"/>
      <c r="Y82" s="21"/>
      <c r="Z82" s="21"/>
      <c r="AA82" s="14"/>
      <c r="AB82" s="14"/>
      <c r="AC82" s="14"/>
      <c r="AD82" s="14"/>
      <c r="AE82" s="14"/>
      <c r="AF82" s="14"/>
      <c r="AG82" s="14"/>
    </row>
    <row r="83" spans="1:33" x14ac:dyDescent="0.2">
      <c r="A83" s="132" t="s">
        <v>98</v>
      </c>
      <c r="B83" s="42"/>
      <c r="C83" s="77" t="s">
        <v>190</v>
      </c>
      <c r="D83" s="77" t="s">
        <v>141</v>
      </c>
      <c r="E83" s="42"/>
      <c r="F83" s="26" t="s">
        <v>18</v>
      </c>
      <c r="G83" s="145"/>
      <c r="H83" s="94"/>
      <c r="I83" s="94"/>
      <c r="J83" s="94"/>
      <c r="K83" s="94"/>
      <c r="L83" s="94"/>
      <c r="M83" s="94"/>
      <c r="N83" s="94"/>
      <c r="O83" s="94"/>
      <c r="P83" s="94"/>
      <c r="Q83" s="94"/>
      <c r="R83" s="94"/>
      <c r="S83" s="94"/>
      <c r="T83" s="94"/>
      <c r="U83" s="307"/>
      <c r="V83" s="297"/>
      <c r="W83" s="111"/>
      <c r="X83" s="21"/>
      <c r="Y83" s="21"/>
      <c r="Z83" s="21"/>
      <c r="AA83" s="14"/>
      <c r="AB83" s="14"/>
      <c r="AC83" s="14"/>
      <c r="AD83" s="14"/>
      <c r="AE83" s="14"/>
      <c r="AF83" s="14"/>
      <c r="AG83" s="14"/>
    </row>
    <row r="84" spans="1:33" x14ac:dyDescent="0.2">
      <c r="A84" s="132" t="s">
        <v>98</v>
      </c>
      <c r="B84" s="42"/>
      <c r="C84" s="42"/>
      <c r="D84" s="77" t="s">
        <v>142</v>
      </c>
      <c r="E84" s="42"/>
      <c r="F84" s="26" t="s">
        <v>18</v>
      </c>
      <c r="G84" s="145"/>
      <c r="H84" s="94"/>
      <c r="I84" s="94"/>
      <c r="J84" s="94"/>
      <c r="K84" s="94"/>
      <c r="L84" s="94"/>
      <c r="M84" s="94"/>
      <c r="N84" s="94"/>
      <c r="O84" s="94"/>
      <c r="P84" s="94"/>
      <c r="Q84" s="94"/>
      <c r="R84" s="94"/>
      <c r="S84" s="94"/>
      <c r="T84" s="94"/>
      <c r="U84" s="307"/>
      <c r="V84" s="297"/>
      <c r="W84" s="111"/>
      <c r="X84" s="21"/>
      <c r="Y84" s="21"/>
      <c r="Z84" s="21"/>
      <c r="AA84" s="14"/>
      <c r="AB84" s="14"/>
      <c r="AC84" s="14"/>
      <c r="AD84" s="14"/>
      <c r="AE84" s="14"/>
      <c r="AF84" s="14"/>
      <c r="AG84" s="14"/>
    </row>
    <row r="85" spans="1:33" x14ac:dyDescent="0.2">
      <c r="A85" s="132" t="s">
        <v>98</v>
      </c>
      <c r="B85" s="42"/>
      <c r="C85" s="42"/>
      <c r="D85" s="77" t="s">
        <v>201</v>
      </c>
      <c r="E85" s="42"/>
      <c r="F85" s="26" t="s">
        <v>18</v>
      </c>
      <c r="G85" s="145"/>
      <c r="H85" s="94"/>
      <c r="I85" s="94"/>
      <c r="J85" s="94"/>
      <c r="K85" s="94"/>
      <c r="L85" s="94"/>
      <c r="M85" s="94"/>
      <c r="N85" s="94"/>
      <c r="O85" s="94"/>
      <c r="P85" s="94"/>
      <c r="Q85" s="94"/>
      <c r="R85" s="94"/>
      <c r="S85" s="94"/>
      <c r="T85" s="94"/>
      <c r="U85" s="307"/>
      <c r="V85" s="297"/>
      <c r="W85" s="111"/>
      <c r="X85" s="21"/>
      <c r="Y85" s="21"/>
      <c r="Z85" s="21"/>
      <c r="AA85" s="14"/>
      <c r="AB85" s="14"/>
      <c r="AC85" s="14"/>
      <c r="AD85" s="14"/>
      <c r="AE85" s="14"/>
      <c r="AF85" s="14"/>
      <c r="AG85" s="14"/>
    </row>
    <row r="86" spans="1:33" x14ac:dyDescent="0.2">
      <c r="A86" s="132" t="s">
        <v>98</v>
      </c>
      <c r="B86" s="42"/>
      <c r="C86" s="77" t="s">
        <v>190</v>
      </c>
      <c r="D86" s="77" t="s">
        <v>245</v>
      </c>
      <c r="E86" s="42"/>
      <c r="F86" s="26" t="s">
        <v>18</v>
      </c>
      <c r="G86" s="145"/>
      <c r="H86" s="94"/>
      <c r="I86" s="94"/>
      <c r="J86" s="94"/>
      <c r="K86" s="94"/>
      <c r="L86" s="94"/>
      <c r="M86" s="94"/>
      <c r="N86" s="94"/>
      <c r="O86" s="94"/>
      <c r="P86" s="94"/>
      <c r="Q86" s="94"/>
      <c r="R86" s="94"/>
      <c r="S86" s="94"/>
      <c r="T86" s="94"/>
      <c r="U86" s="307"/>
      <c r="V86" s="297"/>
      <c r="W86" s="111"/>
      <c r="X86" s="21"/>
      <c r="Y86" s="21"/>
      <c r="Z86" s="21"/>
      <c r="AA86" s="14"/>
      <c r="AB86" s="14"/>
      <c r="AC86" s="14"/>
      <c r="AD86" s="14"/>
      <c r="AE86" s="14"/>
      <c r="AF86" s="14"/>
      <c r="AG86" s="14"/>
    </row>
    <row r="87" spans="1:33" x14ac:dyDescent="0.2">
      <c r="A87" s="132" t="s">
        <v>98</v>
      </c>
      <c r="B87" s="42"/>
      <c r="C87" s="77" t="s">
        <v>190</v>
      </c>
      <c r="D87" s="77" t="s">
        <v>144</v>
      </c>
      <c r="E87" s="42"/>
      <c r="F87" s="26" t="s">
        <v>18</v>
      </c>
      <c r="G87" s="145"/>
      <c r="H87" s="94"/>
      <c r="I87" s="94"/>
      <c r="J87" s="94"/>
      <c r="K87" s="94"/>
      <c r="L87" s="94"/>
      <c r="M87" s="94"/>
      <c r="N87" s="94"/>
      <c r="O87" s="94"/>
      <c r="P87" s="94"/>
      <c r="Q87" s="94"/>
      <c r="R87" s="94"/>
      <c r="S87" s="94"/>
      <c r="T87" s="94"/>
      <c r="U87" s="307"/>
      <c r="V87" s="297"/>
      <c r="W87" s="111"/>
      <c r="X87" s="21"/>
      <c r="Y87" s="21"/>
      <c r="Z87" s="21"/>
      <c r="AA87" s="14"/>
      <c r="AB87" s="14"/>
      <c r="AC87" s="14"/>
      <c r="AD87" s="14"/>
      <c r="AE87" s="14"/>
      <c r="AF87" s="14"/>
      <c r="AG87" s="14"/>
    </row>
    <row r="88" spans="1:33" x14ac:dyDescent="0.2">
      <c r="A88" s="132" t="s">
        <v>98</v>
      </c>
      <c r="B88" s="42"/>
      <c r="C88" s="42"/>
      <c r="D88" s="77" t="s">
        <v>145</v>
      </c>
      <c r="E88" s="42"/>
      <c r="F88" s="26" t="s">
        <v>18</v>
      </c>
      <c r="G88" s="145"/>
      <c r="H88" s="94"/>
      <c r="I88" s="94"/>
      <c r="J88" s="94"/>
      <c r="K88" s="94"/>
      <c r="L88" s="94"/>
      <c r="M88" s="94"/>
      <c r="N88" s="94"/>
      <c r="O88" s="94"/>
      <c r="P88" s="94"/>
      <c r="Q88" s="94"/>
      <c r="R88" s="94"/>
      <c r="S88" s="94"/>
      <c r="T88" s="94"/>
      <c r="U88" s="307"/>
      <c r="V88" s="297"/>
      <c r="W88" s="111"/>
      <c r="X88" s="21"/>
      <c r="Y88" s="21"/>
      <c r="Z88" s="21"/>
      <c r="AA88" s="14"/>
      <c r="AB88" s="14"/>
      <c r="AC88" s="14"/>
      <c r="AD88" s="14"/>
      <c r="AE88" s="14"/>
      <c r="AF88" s="14"/>
      <c r="AG88" s="14"/>
    </row>
    <row r="89" spans="1:33" x14ac:dyDescent="0.2">
      <c r="A89" s="132" t="s">
        <v>98</v>
      </c>
      <c r="B89" s="42"/>
      <c r="C89" s="42"/>
      <c r="D89" s="77" t="s">
        <v>146</v>
      </c>
      <c r="E89" s="42"/>
      <c r="F89" s="26" t="s">
        <v>18</v>
      </c>
      <c r="G89" s="145"/>
      <c r="H89" s="94"/>
      <c r="I89" s="94"/>
      <c r="J89" s="94"/>
      <c r="K89" s="94"/>
      <c r="L89" s="94"/>
      <c r="M89" s="94"/>
      <c r="N89" s="94"/>
      <c r="O89" s="94"/>
      <c r="P89" s="94"/>
      <c r="Q89" s="94"/>
      <c r="R89" s="94"/>
      <c r="S89" s="94"/>
      <c r="T89" s="94"/>
      <c r="U89" s="307"/>
      <c r="V89" s="297"/>
      <c r="W89" s="111"/>
      <c r="X89" s="21"/>
      <c r="Y89" s="21"/>
      <c r="Z89" s="21"/>
      <c r="AA89" s="14"/>
      <c r="AB89" s="14"/>
      <c r="AC89" s="14"/>
      <c r="AD89" s="14"/>
      <c r="AE89" s="14"/>
      <c r="AF89" s="14"/>
      <c r="AG89" s="14"/>
    </row>
    <row r="90" spans="1:33" x14ac:dyDescent="0.2">
      <c r="A90" s="132" t="s">
        <v>97</v>
      </c>
      <c r="B90" s="402" t="s">
        <v>345</v>
      </c>
      <c r="C90" s="402"/>
      <c r="D90" s="402"/>
      <c r="E90" s="402"/>
      <c r="F90" s="402"/>
      <c r="G90" s="149"/>
      <c r="H90" s="128"/>
      <c r="I90" s="44"/>
      <c r="J90" s="44"/>
      <c r="K90" s="44"/>
      <c r="L90" s="44"/>
      <c r="M90" s="44"/>
      <c r="N90" s="44"/>
      <c r="O90" s="44"/>
      <c r="P90" s="44"/>
      <c r="Q90" s="44"/>
      <c r="R90" s="44"/>
      <c r="S90" s="44"/>
      <c r="T90" s="44"/>
      <c r="U90" s="308"/>
      <c r="V90" s="127"/>
      <c r="W90" s="111"/>
      <c r="X90" s="21"/>
      <c r="Y90" s="21"/>
      <c r="Z90" s="21"/>
      <c r="AA90" s="14"/>
      <c r="AB90" s="14"/>
      <c r="AC90" s="14"/>
      <c r="AD90" s="14"/>
      <c r="AE90" s="14"/>
      <c r="AF90" s="14"/>
      <c r="AG90" s="14"/>
    </row>
    <row r="91" spans="1:33" x14ac:dyDescent="0.2">
      <c r="A91" s="133" t="s">
        <v>97</v>
      </c>
      <c r="B91" s="77" t="s">
        <v>340</v>
      </c>
      <c r="C91" s="213" t="s">
        <v>264</v>
      </c>
      <c r="D91" s="206"/>
      <c r="E91" s="77" t="s">
        <v>386</v>
      </c>
      <c r="F91" s="125" t="s">
        <v>24</v>
      </c>
      <c r="G91" s="143"/>
      <c r="H91" s="11">
        <f>+SUMIF($B$16:$B$73,$B91,H$16:H$73)</f>
        <v>0</v>
      </c>
      <c r="I91" s="11">
        <f t="shared" ref="I91:U92" si="22">+SUMIF($B$16:$B$73,$B91,I$16:I$73)</f>
        <v>0</v>
      </c>
      <c r="J91" s="11">
        <f t="shared" si="22"/>
        <v>0</v>
      </c>
      <c r="K91" s="11">
        <f t="shared" si="22"/>
        <v>0</v>
      </c>
      <c r="L91" s="11">
        <f t="shared" si="22"/>
        <v>0</v>
      </c>
      <c r="M91" s="11">
        <f t="shared" si="22"/>
        <v>0</v>
      </c>
      <c r="N91" s="11">
        <f t="shared" si="22"/>
        <v>0</v>
      </c>
      <c r="O91" s="11">
        <f t="shared" si="22"/>
        <v>0</v>
      </c>
      <c r="P91" s="11">
        <f t="shared" si="22"/>
        <v>0</v>
      </c>
      <c r="Q91" s="11">
        <f t="shared" si="22"/>
        <v>0</v>
      </c>
      <c r="R91" s="11">
        <f t="shared" si="22"/>
        <v>0</v>
      </c>
      <c r="S91" s="11">
        <f t="shared" si="22"/>
        <v>0</v>
      </c>
      <c r="T91" s="11">
        <f t="shared" si="22"/>
        <v>0</v>
      </c>
      <c r="U91" s="115">
        <f t="shared" si="22"/>
        <v>0</v>
      </c>
      <c r="V91" s="217">
        <f>+X91-W91</f>
        <v>0</v>
      </c>
      <c r="W91" s="216">
        <f>+IF($V$9&gt;Tablas!$N$117,0,IF($X$91+$X$92&gt;0,ROUND(MIN($V$168*0.4,$X$91+$X$92)/(X91+X92)*X91,2),0))</f>
        <v>0</v>
      </c>
      <c r="X91" s="129">
        <f t="shared" ref="X91:X92" si="23">+SUM(H91:U91)</f>
        <v>0</v>
      </c>
      <c r="Y91" s="21"/>
      <c r="Z91" s="21"/>
      <c r="AA91" s="14"/>
      <c r="AB91" s="14"/>
      <c r="AC91" s="14"/>
      <c r="AD91" s="14"/>
      <c r="AE91" s="14"/>
      <c r="AF91" s="14"/>
      <c r="AG91" s="14"/>
    </row>
    <row r="92" spans="1:33" x14ac:dyDescent="0.2">
      <c r="A92" s="133" t="s">
        <v>97</v>
      </c>
      <c r="B92" s="77" t="s">
        <v>388</v>
      </c>
      <c r="C92" s="213" t="s">
        <v>264</v>
      </c>
      <c r="D92" s="206"/>
      <c r="E92" s="77" t="s">
        <v>387</v>
      </c>
      <c r="F92" s="125" t="s">
        <v>24</v>
      </c>
      <c r="G92" s="143"/>
      <c r="H92" s="11">
        <f t="shared" ref="H92" si="24">+SUMIF($B$16:$B$73,$B92,H$16:H$73)</f>
        <v>0</v>
      </c>
      <c r="I92" s="11">
        <f t="shared" si="22"/>
        <v>0</v>
      </c>
      <c r="J92" s="11">
        <f t="shared" si="22"/>
        <v>0</v>
      </c>
      <c r="K92" s="11">
        <f t="shared" si="22"/>
        <v>0</v>
      </c>
      <c r="L92" s="11">
        <f t="shared" si="22"/>
        <v>0</v>
      </c>
      <c r="M92" s="11">
        <f t="shared" si="22"/>
        <v>0</v>
      </c>
      <c r="N92" s="11">
        <f t="shared" si="22"/>
        <v>0</v>
      </c>
      <c r="O92" s="11">
        <f t="shared" si="22"/>
        <v>0</v>
      </c>
      <c r="P92" s="11">
        <f t="shared" si="22"/>
        <v>0</v>
      </c>
      <c r="Q92" s="11">
        <f t="shared" si="22"/>
        <v>0</v>
      </c>
      <c r="R92" s="11">
        <f t="shared" si="22"/>
        <v>0</v>
      </c>
      <c r="S92" s="11">
        <f t="shared" si="22"/>
        <v>0</v>
      </c>
      <c r="T92" s="11">
        <f t="shared" si="22"/>
        <v>0</v>
      </c>
      <c r="U92" s="115">
        <f t="shared" si="22"/>
        <v>0</v>
      </c>
      <c r="V92" s="217">
        <f>+X92-W92</f>
        <v>0</v>
      </c>
      <c r="W92" s="216">
        <f>+IF(V9&gt;Tablas!$N$117,0,IF($X$91+$X$92&gt;0,ROUND(MIN($V$168*0.4,$X$91+$X$92)-W91,2),0))</f>
        <v>0</v>
      </c>
      <c r="X92" s="129">
        <f t="shared" si="23"/>
        <v>0</v>
      </c>
      <c r="Y92" s="21"/>
      <c r="Z92" s="21"/>
      <c r="AA92" s="14"/>
      <c r="AB92" s="14"/>
      <c r="AC92" s="14"/>
      <c r="AD92" s="14"/>
      <c r="AE92" s="14"/>
      <c r="AF92" s="14"/>
      <c r="AG92" s="14"/>
    </row>
    <row r="93" spans="1:33" x14ac:dyDescent="0.2">
      <c r="A93" s="133" t="s">
        <v>97</v>
      </c>
      <c r="B93" s="77" t="s">
        <v>342</v>
      </c>
      <c r="C93" s="77"/>
      <c r="D93" s="206"/>
      <c r="E93" s="77" t="s">
        <v>389</v>
      </c>
      <c r="F93" s="125" t="s">
        <v>24</v>
      </c>
      <c r="G93" s="143"/>
      <c r="H93" s="11">
        <f>IF(H1&gt;0,IF(H$9&lt;=HLOOKUP(H1,Tablas!$B$112:$N$117,5,FALSE),IF(H91+H92&lt;&gt;0,ROUND(MIN((H91+H92),(H$168-G$168)*0.4)/(H91+H92)*H91,2),0),0),0)</f>
        <v>0</v>
      </c>
      <c r="I93" s="11">
        <f>IF(I1&gt;0,IF(I$9&lt;HLOOKUP(I1,Tablas!$B$112:$N$117,5,FALSE),IF(I91+I92&lt;&gt;0,ROUND(MIN((I91+I92),(I$168-H$168)*0.4)/(I91+I92)*I91,2),0),0),0)</f>
        <v>0</v>
      </c>
      <c r="J93" s="11">
        <f>IF(J1&gt;0,IF(J$9&lt;HLOOKUP(J1,Tablas!$B$112:$N$117,5,FALSE),IF(J91+J92&lt;&gt;0,ROUND(MIN((J91+J92),(J$168-I$168)*0.4)/(J91+J92)*J91,2),0),0),0)</f>
        <v>0</v>
      </c>
      <c r="K93" s="11">
        <f>IF(K1&gt;0,IF(K$9&lt;HLOOKUP(K1,Tablas!$B$112:$N$117,5,FALSE),IF(K91+K92&lt;&gt;0,ROUND(MIN((K91+K92),(K$168-J$168)*0.4)/(K91+K92)*K91,2),0),0),0)</f>
        <v>0</v>
      </c>
      <c r="L93" s="11">
        <f>IF(L1&gt;0,IF(L$9&lt;HLOOKUP(L1,Tablas!$B$112:$N$117,5,FALSE),IF(L91+L92&lt;&gt;0,ROUND(MIN((L91+L92),(L$168-K$168)*0.4)/(L91+L92)*L91,2),0),0),0)</f>
        <v>0</v>
      </c>
      <c r="M93" s="11">
        <f>IF(M1&gt;0,IF(M$9&lt;HLOOKUP(M1,Tablas!$B$112:$N$117,5,FALSE),IF(M91+M92&lt;&gt;0,ROUND(MIN((M91+M92),(M$168-L$168)*0.4)/(M91+M92)*M91,2),0),0),0)</f>
        <v>0</v>
      </c>
      <c r="N93" s="11">
        <f>IF(N1&gt;0,IF(N$9&lt;HLOOKUP(N1,Tablas!$B$112:$N$117,5,FALSE),IF(N91+N92&lt;&gt;0,ROUND(MIN((N91+N92),(N$168-M$168)*0.4)/(N91+N92)*N91,2),0),0),0)</f>
        <v>0</v>
      </c>
      <c r="O93" s="11">
        <f>IF(O1&gt;0,IF(O$9&lt;HLOOKUP(O1,Tablas!$B$112:$N$117,5,FALSE),IF(O91+O92&lt;&gt;0,ROUND(MIN((O91+O92),(O$168-N$168)*0.4)/(O91+O92)*O91,2),0),0),0)</f>
        <v>0</v>
      </c>
      <c r="P93" s="11">
        <f>IF(P1&gt;0,IF(P$9&lt;HLOOKUP(P1,Tablas!$B$112:$N$117,5,FALSE),IF(P91+P92&lt;&gt;0,ROUND(MIN((P91+P92),(P$168-O$168)*0.4)/(P91+P92)*P91,2),0),0),0)</f>
        <v>0</v>
      </c>
      <c r="Q93" s="11">
        <f>IF(Q1&gt;0,IF(Q$9&lt;HLOOKUP(Q1,Tablas!$B$112:$N$117,5,FALSE),IF(Q91+Q92&lt;&gt;0,ROUND(MIN((Q91+Q92),(Q$168-P$168)*0.4)/(Q91+Q92)*Q91,2),0),0),0)</f>
        <v>0</v>
      </c>
      <c r="R93" s="11">
        <f>IF(R1&gt;0,IF(R$9&lt;HLOOKUP(R1,Tablas!$B$112:$N$117,5,FALSE),IF(R91+R92&lt;&gt;0,ROUND(MIN((R91+R92),(R$168-Q$168)*0.4)/(R91+R92)*R91,2),0),0),0)</f>
        <v>0</v>
      </c>
      <c r="S93" s="11">
        <f>IF(S1&gt;0,IF(S$9&lt;HLOOKUP(S1,Tablas!$B$112:$N$117,5,FALSE),IF(S91+S92&lt;&gt;0,ROUND(MIN((S91+S92),(S$168-R$168)*0.4)/(S91+S92)*S91,2),0),0),0)</f>
        <v>0</v>
      </c>
      <c r="T93" s="11">
        <f>IF(T1&gt;0,IF(T$9&lt;HLOOKUP(T1,Tablas!$B$112:$N$117,5,FALSE),IF(T91+T92&lt;&gt;0,ROUND(MIN((T91+T92),(T$168-S$168)*0.4)/(T91+T92)*T91,2),0),0),0)</f>
        <v>0</v>
      </c>
      <c r="U93" s="115">
        <f>IF(U1&gt;0,IF(U$9&lt;HLOOKUP(U1,Tablas!$B$112:$N$117,5,FALSE),IF(U91+U92&lt;&gt;0,ROUND(MIN((U91+U92),(U$168-T$168)*0.4)/(U91+U92)*U91,2),0),0),0)</f>
        <v>0</v>
      </c>
      <c r="V93" s="335"/>
      <c r="W93" s="215"/>
      <c r="X93" s="21"/>
      <c r="Y93" s="21"/>
      <c r="Z93" s="21"/>
      <c r="AA93" s="14"/>
      <c r="AB93" s="14"/>
      <c r="AC93" s="14"/>
      <c r="AD93" s="14"/>
      <c r="AE93" s="14"/>
      <c r="AF93" s="14"/>
      <c r="AG93" s="14"/>
    </row>
    <row r="94" spans="1:33" x14ac:dyDescent="0.2">
      <c r="A94" s="133" t="s">
        <v>97</v>
      </c>
      <c r="B94" s="77" t="s">
        <v>343</v>
      </c>
      <c r="C94" s="206"/>
      <c r="D94" s="206"/>
      <c r="E94" s="77" t="s">
        <v>390</v>
      </c>
      <c r="F94" s="125" t="s">
        <v>24</v>
      </c>
      <c r="G94" s="143"/>
      <c r="H94" s="11">
        <f>IF(H1&gt;0,IF(H$9&lt;=HLOOKUP(H1,Tablas!$B$112:$N$117,5,FALSE),ROUND(MIN((H92+H93),(H$168-G$168)*0.4),2)-H93,0),0)</f>
        <v>0</v>
      </c>
      <c r="I94" s="11">
        <f>IF(I1&gt;0,IF(I$9&lt;HLOOKUP(I1,Tablas!$B$112:$N$117,5,FALSE),ROUND(MIN((I92+I93),(I$168-H$168)*0.4),2)-I93,0),0)</f>
        <v>0</v>
      </c>
      <c r="J94" s="11">
        <f>IF(J1&gt;0,IF(J$9&lt;HLOOKUP(J1,Tablas!$B$112:$N$117,5,FALSE),ROUND(MIN((J92+J93),(J$168-I$168)*0.4),2)-J93,0),0)</f>
        <v>0</v>
      </c>
      <c r="K94" s="11">
        <f>IF(K1&gt;0,IF(K$9&lt;HLOOKUP(K1,Tablas!$B$112:$N$117,5,FALSE),ROUND(MIN((K92+K93),(K$168-J$168)*0.4),2)-K93,0),0)</f>
        <v>0</v>
      </c>
      <c r="L94" s="11">
        <f>IF(L1&gt;0,IF(L$9&lt;HLOOKUP(L1,Tablas!$B$112:$N$117,5,FALSE),ROUND(MIN((L92+L93),(L$168-K$168)*0.4),2)-L93,0),0)</f>
        <v>0</v>
      </c>
      <c r="M94" s="11">
        <f>IF(M1&gt;0,IF(M$9&lt;HLOOKUP(M1,Tablas!$B$112:$N$117,5,FALSE),ROUND(MIN((M92+M93),(M$168-L$168)*0.4),2)-M93,0),0)</f>
        <v>0</v>
      </c>
      <c r="N94" s="11">
        <f>IF(N1&gt;0,IF(N$9&lt;HLOOKUP(N1,Tablas!$B$112:$N$117,5,FALSE),ROUND(MIN((N92+N93),(N$168-M$168)*0.4),2)-N93,0),0)</f>
        <v>0</v>
      </c>
      <c r="O94" s="11">
        <f>IF(O1&gt;0,IF(O$9&lt;HLOOKUP(O1,Tablas!$B$112:$N$117,5,FALSE),ROUND(MIN((O92+O93),(O$168-N$168)*0.4),2)-O93,0),0)</f>
        <v>0</v>
      </c>
      <c r="P94" s="11">
        <f>IF(P1&gt;0,IF(P$9&lt;HLOOKUP(P1,Tablas!$B$112:$N$117,5,FALSE),ROUND(MIN((P92+P93),(P$168-O$168)*0.4),2)-P93,0),0)</f>
        <v>0</v>
      </c>
      <c r="Q94" s="11">
        <f>IF(Q1&gt;0,IF(Q$9&lt;HLOOKUP(Q1,Tablas!$B$112:$N$117,5,FALSE),ROUND(MIN((Q92+Q93),(Q$168-P$168)*0.4),2)-Q93,0),0)</f>
        <v>0</v>
      </c>
      <c r="R94" s="11">
        <f>IF(R1&gt;0,IF(R$9&lt;HLOOKUP(R1,Tablas!$B$112:$N$117,5,FALSE),ROUND(MIN((R92+R93),(R$168-Q$168)*0.4),2)-R93,0),0)</f>
        <v>0</v>
      </c>
      <c r="S94" s="11">
        <f>IF(S1&gt;0,IF(S$9&lt;HLOOKUP(S1,Tablas!$B$112:$N$117,5,FALSE),ROUND(MIN((S92+S93),(S$168-R$168)*0.4),2)-S93,0),0)</f>
        <v>0</v>
      </c>
      <c r="T94" s="11">
        <f>IF(T1&gt;0,IF(T$9&lt;HLOOKUP(T1,Tablas!$B$112:$N$117,5,FALSE),ROUND(MIN((T92+T93),(T$168-S$168)*0.4),2)-T93,0),0)</f>
        <v>0</v>
      </c>
      <c r="U94" s="115">
        <f>IF(U1&gt;0,IF(U$9&lt;HLOOKUP(U1,Tablas!$B$112:$N$117,5,FALSE),ROUND(MIN((U92+U93),(U$168-T$168)*0.4),2)-U93,0),0)</f>
        <v>0</v>
      </c>
      <c r="V94" s="335"/>
      <c r="W94" s="215"/>
      <c r="X94" s="21"/>
      <c r="Y94" s="21"/>
      <c r="Z94" s="21"/>
      <c r="AA94" s="14"/>
      <c r="AB94" s="14"/>
      <c r="AC94" s="14"/>
      <c r="AD94" s="14"/>
      <c r="AE94" s="14"/>
      <c r="AF94" s="14"/>
      <c r="AG94" s="14"/>
    </row>
    <row r="95" spans="1:33" x14ac:dyDescent="0.2">
      <c r="A95" s="133" t="s">
        <v>97</v>
      </c>
      <c r="B95" s="77" t="s">
        <v>150</v>
      </c>
      <c r="C95" s="206"/>
      <c r="D95" s="206"/>
      <c r="E95" s="77" t="s">
        <v>391</v>
      </c>
      <c r="F95" s="125" t="s">
        <v>24</v>
      </c>
      <c r="G95" s="143"/>
      <c r="H95" s="11">
        <f>+H91-H93</f>
        <v>0</v>
      </c>
      <c r="I95" s="11">
        <f t="shared" ref="I95:U95" si="25">+I91-I93</f>
        <v>0</v>
      </c>
      <c r="J95" s="11">
        <f t="shared" si="25"/>
        <v>0</v>
      </c>
      <c r="K95" s="11">
        <f t="shared" si="25"/>
        <v>0</v>
      </c>
      <c r="L95" s="11">
        <f t="shared" si="25"/>
        <v>0</v>
      </c>
      <c r="M95" s="11">
        <f t="shared" si="25"/>
        <v>0</v>
      </c>
      <c r="N95" s="11">
        <f t="shared" si="25"/>
        <v>0</v>
      </c>
      <c r="O95" s="11">
        <f t="shared" si="25"/>
        <v>0</v>
      </c>
      <c r="P95" s="11">
        <f t="shared" si="25"/>
        <v>0</v>
      </c>
      <c r="Q95" s="11">
        <f t="shared" si="25"/>
        <v>0</v>
      </c>
      <c r="R95" s="11">
        <f t="shared" si="25"/>
        <v>0</v>
      </c>
      <c r="S95" s="11">
        <f t="shared" si="25"/>
        <v>0</v>
      </c>
      <c r="T95" s="11">
        <f t="shared" si="25"/>
        <v>0</v>
      </c>
      <c r="U95" s="115">
        <f t="shared" si="25"/>
        <v>0</v>
      </c>
      <c r="V95" s="335"/>
      <c r="W95" s="215"/>
      <c r="X95" s="21"/>
      <c r="Y95" s="21"/>
      <c r="Z95" s="21"/>
      <c r="AA95" s="14"/>
      <c r="AB95" s="14"/>
      <c r="AC95" s="14"/>
      <c r="AD95" s="14"/>
      <c r="AE95" s="14"/>
      <c r="AF95" s="14"/>
      <c r="AG95" s="14"/>
    </row>
    <row r="96" spans="1:33" x14ac:dyDescent="0.2">
      <c r="A96" s="133" t="s">
        <v>97</v>
      </c>
      <c r="B96" s="77" t="s">
        <v>152</v>
      </c>
      <c r="C96" s="206"/>
      <c r="D96" s="206"/>
      <c r="E96" s="77" t="s">
        <v>392</v>
      </c>
      <c r="F96" s="125" t="s">
        <v>24</v>
      </c>
      <c r="G96" s="143"/>
      <c r="H96" s="11">
        <f>+H92-H94</f>
        <v>0</v>
      </c>
      <c r="I96" s="11">
        <f t="shared" ref="I96:U96" si="26">+I92-I94</f>
        <v>0</v>
      </c>
      <c r="J96" s="11">
        <f t="shared" si="26"/>
        <v>0</v>
      </c>
      <c r="K96" s="11">
        <f t="shared" si="26"/>
        <v>0</v>
      </c>
      <c r="L96" s="11">
        <f t="shared" si="26"/>
        <v>0</v>
      </c>
      <c r="M96" s="11">
        <f t="shared" si="26"/>
        <v>0</v>
      </c>
      <c r="N96" s="11">
        <f t="shared" si="26"/>
        <v>0</v>
      </c>
      <c r="O96" s="11">
        <f t="shared" si="26"/>
        <v>0</v>
      </c>
      <c r="P96" s="11">
        <f t="shared" si="26"/>
        <v>0</v>
      </c>
      <c r="Q96" s="11">
        <f t="shared" si="26"/>
        <v>0</v>
      </c>
      <c r="R96" s="11">
        <f t="shared" si="26"/>
        <v>0</v>
      </c>
      <c r="S96" s="11">
        <f t="shared" si="26"/>
        <v>0</v>
      </c>
      <c r="T96" s="11">
        <f t="shared" si="26"/>
        <v>0</v>
      </c>
      <c r="U96" s="115">
        <f t="shared" si="26"/>
        <v>0</v>
      </c>
      <c r="V96" s="335"/>
      <c r="W96" s="215"/>
      <c r="X96" s="21"/>
      <c r="Y96" s="21"/>
      <c r="Z96" s="21"/>
      <c r="AA96" s="14"/>
      <c r="AB96" s="14"/>
      <c r="AC96" s="14"/>
      <c r="AD96" s="14"/>
      <c r="AE96" s="14"/>
      <c r="AF96" s="14"/>
      <c r="AG96" s="14"/>
    </row>
    <row r="97" spans="1:33" x14ac:dyDescent="0.2">
      <c r="A97" s="133" t="s">
        <v>97</v>
      </c>
      <c r="B97" s="77" t="s">
        <v>358</v>
      </c>
      <c r="C97" s="77" t="s">
        <v>265</v>
      </c>
      <c r="D97" s="206"/>
      <c r="E97" s="77" t="s">
        <v>361</v>
      </c>
      <c r="F97" s="125" t="s">
        <v>24</v>
      </c>
      <c r="G97" s="143"/>
      <c r="H97" s="11">
        <f t="shared" ref="H97:U98" si="27">+SUMIF($B$16:$B$73,$B97,H$16:H$73)</f>
        <v>0</v>
      </c>
      <c r="I97" s="11">
        <f t="shared" si="27"/>
        <v>0</v>
      </c>
      <c r="J97" s="11">
        <f t="shared" si="27"/>
        <v>0</v>
      </c>
      <c r="K97" s="11">
        <f t="shared" si="27"/>
        <v>0</v>
      </c>
      <c r="L97" s="11">
        <f t="shared" si="27"/>
        <v>0</v>
      </c>
      <c r="M97" s="11">
        <f t="shared" si="27"/>
        <v>0</v>
      </c>
      <c r="N97" s="11">
        <f t="shared" si="27"/>
        <v>0</v>
      </c>
      <c r="O97" s="11">
        <f t="shared" si="27"/>
        <v>0</v>
      </c>
      <c r="P97" s="11">
        <f t="shared" si="27"/>
        <v>0</v>
      </c>
      <c r="Q97" s="11">
        <f t="shared" si="27"/>
        <v>0</v>
      </c>
      <c r="R97" s="11">
        <f t="shared" si="27"/>
        <v>0</v>
      </c>
      <c r="S97" s="11">
        <f t="shared" si="27"/>
        <v>0</v>
      </c>
      <c r="T97" s="11">
        <f t="shared" si="27"/>
        <v>0</v>
      </c>
      <c r="U97" s="115">
        <f t="shared" si="27"/>
        <v>0</v>
      </c>
      <c r="V97" s="217">
        <f>+X97-W97</f>
        <v>0</v>
      </c>
      <c r="W97" s="216">
        <f>IF($X$97+$X$98&gt;0,ROUND(MIN($V$168*0.4,$X$97+$X$98)/($X$97+$X$98)*X97,2),0)</f>
        <v>0</v>
      </c>
      <c r="X97" s="129">
        <f t="shared" ref="X97:X98" si="28">+SUM(H97:U97)</f>
        <v>0</v>
      </c>
      <c r="Y97" s="21"/>
      <c r="Z97" s="21"/>
      <c r="AA97" s="14"/>
      <c r="AB97" s="14"/>
      <c r="AC97" s="14"/>
      <c r="AD97" s="14"/>
      <c r="AE97" s="14"/>
      <c r="AF97" s="14"/>
      <c r="AG97" s="14"/>
    </row>
    <row r="98" spans="1:33" x14ac:dyDescent="0.2">
      <c r="A98" s="133" t="s">
        <v>97</v>
      </c>
      <c r="B98" s="77" t="s">
        <v>341</v>
      </c>
      <c r="C98" s="77" t="s">
        <v>265</v>
      </c>
      <c r="D98" s="206"/>
      <c r="E98" s="77" t="s">
        <v>362</v>
      </c>
      <c r="F98" s="125" t="s">
        <v>24</v>
      </c>
      <c r="G98" s="143"/>
      <c r="H98" s="11">
        <f t="shared" si="27"/>
        <v>0</v>
      </c>
      <c r="I98" s="11">
        <f t="shared" si="27"/>
        <v>0</v>
      </c>
      <c r="J98" s="11">
        <f t="shared" si="27"/>
        <v>0</v>
      </c>
      <c r="K98" s="11">
        <f t="shared" si="27"/>
        <v>0</v>
      </c>
      <c r="L98" s="11">
        <f t="shared" si="27"/>
        <v>0</v>
      </c>
      <c r="M98" s="11">
        <f t="shared" si="27"/>
        <v>0</v>
      </c>
      <c r="N98" s="11">
        <f t="shared" si="27"/>
        <v>0</v>
      </c>
      <c r="O98" s="11">
        <f t="shared" si="27"/>
        <v>0</v>
      </c>
      <c r="P98" s="11">
        <f t="shared" si="27"/>
        <v>0</v>
      </c>
      <c r="Q98" s="11">
        <f t="shared" si="27"/>
        <v>0</v>
      </c>
      <c r="R98" s="11">
        <f t="shared" si="27"/>
        <v>0</v>
      </c>
      <c r="S98" s="11">
        <f t="shared" si="27"/>
        <v>0</v>
      </c>
      <c r="T98" s="11">
        <f t="shared" si="27"/>
        <v>0</v>
      </c>
      <c r="U98" s="115">
        <f t="shared" si="27"/>
        <v>0</v>
      </c>
      <c r="V98" s="217">
        <f>+X98-W98</f>
        <v>0</v>
      </c>
      <c r="W98" s="216">
        <f>IF($X$97+$X$98&gt;0,ROUND(MIN($V$168*0.4,$X$97+$X$98),2)-W97,0)</f>
        <v>0</v>
      </c>
      <c r="X98" s="129">
        <f t="shared" si="28"/>
        <v>0</v>
      </c>
      <c r="Y98" s="21"/>
      <c r="Z98" s="21"/>
      <c r="AA98" s="14"/>
      <c r="AB98" s="14"/>
      <c r="AC98" s="14"/>
      <c r="AD98" s="14"/>
      <c r="AE98" s="14"/>
      <c r="AF98" s="14"/>
      <c r="AG98" s="14"/>
    </row>
    <row r="99" spans="1:33" x14ac:dyDescent="0.2">
      <c r="A99" s="133" t="s">
        <v>97</v>
      </c>
      <c r="B99" s="77" t="s">
        <v>342</v>
      </c>
      <c r="C99" s="206"/>
      <c r="D99" s="206"/>
      <c r="E99" s="77" t="s">
        <v>364</v>
      </c>
      <c r="F99" s="125" t="s">
        <v>24</v>
      </c>
      <c r="G99" s="143"/>
      <c r="H99" s="11">
        <f>+IF(H97+H98&lt;&gt;0,ROUND(MIN((H97+H98),(H$168-G$168)*H216)/(H97+H98)*H97,2),0)</f>
        <v>0</v>
      </c>
      <c r="I99" s="11">
        <f t="shared" ref="I99:U99" si="29">+IF(I97+I98&lt;&gt;0,ROUND(MIN((I97+I98),(I$168-H$168)*I216)/(I97+I98)*I97,2),0)</f>
        <v>0</v>
      </c>
      <c r="J99" s="11">
        <f t="shared" si="29"/>
        <v>0</v>
      </c>
      <c r="K99" s="11">
        <f t="shared" si="29"/>
        <v>0</v>
      </c>
      <c r="L99" s="11">
        <f t="shared" si="29"/>
        <v>0</v>
      </c>
      <c r="M99" s="11">
        <f t="shared" si="29"/>
        <v>0</v>
      </c>
      <c r="N99" s="11">
        <f t="shared" si="29"/>
        <v>0</v>
      </c>
      <c r="O99" s="11">
        <f t="shared" si="29"/>
        <v>0</v>
      </c>
      <c r="P99" s="11">
        <f t="shared" si="29"/>
        <v>0</v>
      </c>
      <c r="Q99" s="11">
        <f t="shared" si="29"/>
        <v>0</v>
      </c>
      <c r="R99" s="11">
        <f t="shared" si="29"/>
        <v>0</v>
      </c>
      <c r="S99" s="11">
        <f t="shared" si="29"/>
        <v>0</v>
      </c>
      <c r="T99" s="11">
        <f t="shared" si="29"/>
        <v>0</v>
      </c>
      <c r="U99" s="115">
        <f t="shared" si="29"/>
        <v>0</v>
      </c>
      <c r="V99" s="335"/>
      <c r="W99" s="215"/>
      <c r="X99" s="21"/>
      <c r="Y99" s="21"/>
      <c r="Z99" s="21"/>
      <c r="AA99" s="14"/>
      <c r="AB99" s="14"/>
      <c r="AC99" s="14"/>
      <c r="AD99" s="14"/>
      <c r="AE99" s="14"/>
      <c r="AF99" s="14"/>
      <c r="AG99" s="14"/>
    </row>
    <row r="100" spans="1:33" x14ac:dyDescent="0.2">
      <c r="A100" s="133" t="s">
        <v>97</v>
      </c>
      <c r="B100" s="77" t="s">
        <v>343</v>
      </c>
      <c r="C100" s="206"/>
      <c r="D100" s="206"/>
      <c r="E100" s="77" t="s">
        <v>363</v>
      </c>
      <c r="F100" s="125" t="s">
        <v>24</v>
      </c>
      <c r="G100" s="143"/>
      <c r="H100" s="11">
        <f>+ROUND(MIN((H98+H99),(H$168-G$168)*H216),2)-H99</f>
        <v>0</v>
      </c>
      <c r="I100" s="11">
        <f t="shared" ref="I100:U100" si="30">+ROUND(MIN((I98+I99),(I$168-H$168)*I216),2)-I99</f>
        <v>0</v>
      </c>
      <c r="J100" s="11">
        <f t="shared" si="30"/>
        <v>0</v>
      </c>
      <c r="K100" s="11">
        <f t="shared" si="30"/>
        <v>0</v>
      </c>
      <c r="L100" s="11">
        <f t="shared" si="30"/>
        <v>0</v>
      </c>
      <c r="M100" s="11">
        <f t="shared" si="30"/>
        <v>0</v>
      </c>
      <c r="N100" s="11">
        <f t="shared" si="30"/>
        <v>0</v>
      </c>
      <c r="O100" s="11">
        <f t="shared" si="30"/>
        <v>0</v>
      </c>
      <c r="P100" s="11">
        <f t="shared" si="30"/>
        <v>0</v>
      </c>
      <c r="Q100" s="11">
        <f t="shared" si="30"/>
        <v>0</v>
      </c>
      <c r="R100" s="11">
        <f t="shared" si="30"/>
        <v>0</v>
      </c>
      <c r="S100" s="11">
        <f t="shared" si="30"/>
        <v>0</v>
      </c>
      <c r="T100" s="11">
        <f t="shared" si="30"/>
        <v>0</v>
      </c>
      <c r="U100" s="115">
        <f t="shared" si="30"/>
        <v>0</v>
      </c>
      <c r="V100" s="335"/>
      <c r="W100" s="215"/>
      <c r="X100" s="21"/>
      <c r="Y100" s="21"/>
      <c r="Z100" s="21"/>
      <c r="AA100" s="14"/>
      <c r="AB100" s="14"/>
      <c r="AC100" s="14"/>
      <c r="AD100" s="14"/>
      <c r="AE100" s="14"/>
      <c r="AF100" s="14"/>
      <c r="AG100" s="14"/>
    </row>
    <row r="101" spans="1:33" x14ac:dyDescent="0.2">
      <c r="A101" s="133" t="s">
        <v>97</v>
      </c>
      <c r="B101" s="77" t="s">
        <v>150</v>
      </c>
      <c r="C101" s="206"/>
      <c r="D101" s="206"/>
      <c r="E101" s="77" t="s">
        <v>365</v>
      </c>
      <c r="F101" s="125" t="s">
        <v>24</v>
      </c>
      <c r="G101" s="143"/>
      <c r="H101" s="11">
        <f>+H97-H99</f>
        <v>0</v>
      </c>
      <c r="I101" s="11">
        <f t="shared" ref="I101:U102" si="31">+I97-I99</f>
        <v>0</v>
      </c>
      <c r="J101" s="11">
        <f t="shared" si="31"/>
        <v>0</v>
      </c>
      <c r="K101" s="11">
        <f t="shared" si="31"/>
        <v>0</v>
      </c>
      <c r="L101" s="11">
        <f t="shared" si="31"/>
        <v>0</v>
      </c>
      <c r="M101" s="11">
        <f t="shared" si="31"/>
        <v>0</v>
      </c>
      <c r="N101" s="11">
        <f t="shared" si="31"/>
        <v>0</v>
      </c>
      <c r="O101" s="11">
        <f t="shared" si="31"/>
        <v>0</v>
      </c>
      <c r="P101" s="11">
        <f t="shared" si="31"/>
        <v>0</v>
      </c>
      <c r="Q101" s="11">
        <f t="shared" si="31"/>
        <v>0</v>
      </c>
      <c r="R101" s="11">
        <f t="shared" si="31"/>
        <v>0</v>
      </c>
      <c r="S101" s="11">
        <f t="shared" si="31"/>
        <v>0</v>
      </c>
      <c r="T101" s="11">
        <f t="shared" si="31"/>
        <v>0</v>
      </c>
      <c r="U101" s="115">
        <f t="shared" si="31"/>
        <v>0</v>
      </c>
      <c r="V101" s="335"/>
      <c r="W101" s="215"/>
      <c r="X101" s="21"/>
      <c r="Y101" s="21"/>
      <c r="Z101" s="21"/>
      <c r="AA101" s="14"/>
      <c r="AB101" s="14"/>
      <c r="AC101" s="14"/>
      <c r="AD101" s="14"/>
      <c r="AE101" s="14"/>
      <c r="AF101" s="14"/>
      <c r="AG101" s="14"/>
    </row>
    <row r="102" spans="1:33" x14ac:dyDescent="0.2">
      <c r="A102" s="133" t="s">
        <v>97</v>
      </c>
      <c r="B102" s="77" t="s">
        <v>152</v>
      </c>
      <c r="C102" s="206"/>
      <c r="D102" s="206"/>
      <c r="E102" s="77" t="s">
        <v>366</v>
      </c>
      <c r="F102" s="125" t="s">
        <v>24</v>
      </c>
      <c r="G102" s="143"/>
      <c r="H102" s="11">
        <f>+H98-H100</f>
        <v>0</v>
      </c>
      <c r="I102" s="11">
        <f t="shared" si="31"/>
        <v>0</v>
      </c>
      <c r="J102" s="11">
        <f t="shared" si="31"/>
        <v>0</v>
      </c>
      <c r="K102" s="11">
        <f t="shared" si="31"/>
        <v>0</v>
      </c>
      <c r="L102" s="11">
        <f t="shared" si="31"/>
        <v>0</v>
      </c>
      <c r="M102" s="11">
        <f t="shared" si="31"/>
        <v>0</v>
      </c>
      <c r="N102" s="11">
        <f t="shared" si="31"/>
        <v>0</v>
      </c>
      <c r="O102" s="11">
        <f t="shared" si="31"/>
        <v>0</v>
      </c>
      <c r="P102" s="11">
        <f t="shared" si="31"/>
        <v>0</v>
      </c>
      <c r="Q102" s="11">
        <f t="shared" si="31"/>
        <v>0</v>
      </c>
      <c r="R102" s="11">
        <f t="shared" si="31"/>
        <v>0</v>
      </c>
      <c r="S102" s="11">
        <f t="shared" si="31"/>
        <v>0</v>
      </c>
      <c r="T102" s="11">
        <f t="shared" si="31"/>
        <v>0</v>
      </c>
      <c r="U102" s="115">
        <f t="shared" si="31"/>
        <v>0</v>
      </c>
      <c r="V102" s="335"/>
      <c r="W102" s="215"/>
      <c r="X102" s="21"/>
      <c r="Y102" s="21"/>
      <c r="Z102" s="21"/>
      <c r="AA102" s="14"/>
      <c r="AB102" s="14"/>
      <c r="AC102" s="14"/>
      <c r="AD102" s="14"/>
      <c r="AE102" s="14"/>
      <c r="AF102" s="14"/>
      <c r="AG102" s="14"/>
    </row>
    <row r="103" spans="1:33" x14ac:dyDescent="0.2">
      <c r="A103" s="133" t="s">
        <v>97</v>
      </c>
      <c r="B103" s="77" t="s">
        <v>344</v>
      </c>
      <c r="C103" s="206"/>
      <c r="D103" s="206"/>
      <c r="E103" s="77" t="s">
        <v>346</v>
      </c>
      <c r="F103" s="125" t="s">
        <v>24</v>
      </c>
      <c r="G103" s="143"/>
      <c r="H103" s="11">
        <f>+SUMIF($B$16:$B$73,$B103,H$16:H$73)</f>
        <v>0</v>
      </c>
      <c r="I103" s="11">
        <f t="shared" ref="I103:U103" si="32">+SUMIF($B$16:$B$73,$B103,I$16:I$73)</f>
        <v>0</v>
      </c>
      <c r="J103" s="11">
        <f t="shared" si="32"/>
        <v>0</v>
      </c>
      <c r="K103" s="11">
        <f t="shared" si="32"/>
        <v>0</v>
      </c>
      <c r="L103" s="11">
        <f t="shared" si="32"/>
        <v>0</v>
      </c>
      <c r="M103" s="11">
        <f t="shared" si="32"/>
        <v>0</v>
      </c>
      <c r="N103" s="11">
        <f t="shared" si="32"/>
        <v>0</v>
      </c>
      <c r="O103" s="11">
        <f t="shared" si="32"/>
        <v>0</v>
      </c>
      <c r="P103" s="11">
        <f t="shared" si="32"/>
        <v>0</v>
      </c>
      <c r="Q103" s="11">
        <f t="shared" si="32"/>
        <v>0</v>
      </c>
      <c r="R103" s="11">
        <f t="shared" si="32"/>
        <v>0</v>
      </c>
      <c r="S103" s="11">
        <f t="shared" si="32"/>
        <v>0</v>
      </c>
      <c r="T103" s="11">
        <f t="shared" si="32"/>
        <v>0</v>
      </c>
      <c r="U103" s="115">
        <f t="shared" si="32"/>
        <v>0</v>
      </c>
      <c r="V103" s="217">
        <f>+X103-W103</f>
        <v>0</v>
      </c>
      <c r="W103" s="329">
        <f>MIN(X103,ROUND(0.4*$V$168,2))</f>
        <v>0</v>
      </c>
      <c r="X103" s="129">
        <f t="shared" ref="X103" si="33">+SUM(H103:U103)</f>
        <v>0</v>
      </c>
      <c r="Y103" s="21"/>
      <c r="Z103" s="21"/>
      <c r="AA103" s="14"/>
      <c r="AB103" s="14"/>
      <c r="AC103" s="14"/>
      <c r="AD103" s="14"/>
      <c r="AE103" s="14"/>
      <c r="AF103" s="14"/>
      <c r="AG103" s="14"/>
    </row>
    <row r="104" spans="1:33" x14ac:dyDescent="0.2">
      <c r="A104" s="133" t="s">
        <v>97</v>
      </c>
      <c r="B104" s="77" t="s">
        <v>343</v>
      </c>
      <c r="C104" s="77" t="s">
        <v>265</v>
      </c>
      <c r="D104" s="206"/>
      <c r="E104" s="77" t="s">
        <v>348</v>
      </c>
      <c r="F104" s="125" t="s">
        <v>24</v>
      </c>
      <c r="G104" s="143"/>
      <c r="H104" s="11">
        <f>+IF(H103&gt;0,MIN(H103,ROUND((H$168-G$168)*0.4,2)),0)</f>
        <v>0</v>
      </c>
      <c r="I104" s="11">
        <f t="shared" ref="I104:U104" si="34">+IF(I103&gt;0,MIN(I103,ROUND((I$168-H$168)*0.4,2)),0)</f>
        <v>0</v>
      </c>
      <c r="J104" s="11">
        <f t="shared" si="34"/>
        <v>0</v>
      </c>
      <c r="K104" s="11">
        <f t="shared" si="34"/>
        <v>0</v>
      </c>
      <c r="L104" s="11">
        <f t="shared" si="34"/>
        <v>0</v>
      </c>
      <c r="M104" s="11">
        <f t="shared" si="34"/>
        <v>0</v>
      </c>
      <c r="N104" s="11">
        <f t="shared" si="34"/>
        <v>0</v>
      </c>
      <c r="O104" s="11">
        <f t="shared" si="34"/>
        <v>0</v>
      </c>
      <c r="P104" s="11">
        <f t="shared" si="34"/>
        <v>0</v>
      </c>
      <c r="Q104" s="11">
        <f t="shared" si="34"/>
        <v>0</v>
      </c>
      <c r="R104" s="11">
        <f t="shared" si="34"/>
        <v>0</v>
      </c>
      <c r="S104" s="11">
        <f t="shared" si="34"/>
        <v>0</v>
      </c>
      <c r="T104" s="11">
        <f t="shared" si="34"/>
        <v>0</v>
      </c>
      <c r="U104" s="115">
        <f t="shared" si="34"/>
        <v>0</v>
      </c>
      <c r="V104" s="335"/>
      <c r="W104" s="215"/>
      <c r="X104" s="21"/>
      <c r="Y104" s="21"/>
      <c r="Z104" s="21"/>
      <c r="AA104" s="14"/>
      <c r="AB104" s="14"/>
      <c r="AC104" s="14"/>
      <c r="AD104" s="14"/>
      <c r="AE104" s="14"/>
      <c r="AF104" s="14"/>
      <c r="AG104" s="14"/>
    </row>
    <row r="105" spans="1:33" x14ac:dyDescent="0.2">
      <c r="A105" s="133" t="s">
        <v>97</v>
      </c>
      <c r="B105" s="77" t="s">
        <v>152</v>
      </c>
      <c r="C105" s="206"/>
      <c r="D105" s="206"/>
      <c r="E105" s="77" t="s">
        <v>349</v>
      </c>
      <c r="F105" s="125" t="s">
        <v>24</v>
      </c>
      <c r="G105" s="143"/>
      <c r="H105" s="11">
        <f>+H103-H104</f>
        <v>0</v>
      </c>
      <c r="I105" s="11">
        <f t="shared" ref="I105:U105" si="35">+I103-I104</f>
        <v>0</v>
      </c>
      <c r="J105" s="11">
        <f t="shared" si="35"/>
        <v>0</v>
      </c>
      <c r="K105" s="11">
        <f t="shared" si="35"/>
        <v>0</v>
      </c>
      <c r="L105" s="11">
        <f t="shared" si="35"/>
        <v>0</v>
      </c>
      <c r="M105" s="11">
        <f t="shared" si="35"/>
        <v>0</v>
      </c>
      <c r="N105" s="11">
        <f t="shared" si="35"/>
        <v>0</v>
      </c>
      <c r="O105" s="11">
        <f t="shared" si="35"/>
        <v>0</v>
      </c>
      <c r="P105" s="11">
        <f t="shared" si="35"/>
        <v>0</v>
      </c>
      <c r="Q105" s="11">
        <f t="shared" si="35"/>
        <v>0</v>
      </c>
      <c r="R105" s="11">
        <f t="shared" si="35"/>
        <v>0</v>
      </c>
      <c r="S105" s="11">
        <f t="shared" si="35"/>
        <v>0</v>
      </c>
      <c r="T105" s="11">
        <f t="shared" si="35"/>
        <v>0</v>
      </c>
      <c r="U105" s="115">
        <f t="shared" si="35"/>
        <v>0</v>
      </c>
      <c r="V105" s="335"/>
      <c r="W105" s="215"/>
      <c r="X105" s="21"/>
      <c r="Y105" s="21"/>
      <c r="Z105" s="21"/>
      <c r="AA105" s="14"/>
      <c r="AB105" s="14"/>
      <c r="AC105" s="14"/>
      <c r="AD105" s="14"/>
      <c r="AE105" s="14"/>
      <c r="AF105" s="14"/>
      <c r="AG105" s="14"/>
    </row>
    <row r="106" spans="1:33" x14ac:dyDescent="0.2">
      <c r="A106" s="133" t="s">
        <v>97</v>
      </c>
      <c r="B106" s="77" t="s">
        <v>359</v>
      </c>
      <c r="C106" s="206"/>
      <c r="D106" s="206"/>
      <c r="E106" s="274" t="s">
        <v>347</v>
      </c>
      <c r="F106" s="125" t="s">
        <v>24</v>
      </c>
      <c r="G106" s="143"/>
      <c r="H106" s="11">
        <f>+SUMIF($B$16:$B$73,$B106,H$16:H$73)</f>
        <v>0</v>
      </c>
      <c r="I106" s="11">
        <f t="shared" ref="I106:U106" si="36">+SUMIF($B$16:$B$73,$B106,I$16:I$73)</f>
        <v>0</v>
      </c>
      <c r="J106" s="11">
        <f t="shared" si="36"/>
        <v>0</v>
      </c>
      <c r="K106" s="11">
        <f t="shared" si="36"/>
        <v>0</v>
      </c>
      <c r="L106" s="11">
        <f t="shared" si="36"/>
        <v>0</v>
      </c>
      <c r="M106" s="11">
        <f t="shared" si="36"/>
        <v>0</v>
      </c>
      <c r="N106" s="11">
        <f t="shared" si="36"/>
        <v>0</v>
      </c>
      <c r="O106" s="11">
        <f t="shared" si="36"/>
        <v>0</v>
      </c>
      <c r="P106" s="11">
        <f t="shared" si="36"/>
        <v>0</v>
      </c>
      <c r="Q106" s="11">
        <f t="shared" si="36"/>
        <v>0</v>
      </c>
      <c r="R106" s="11">
        <f t="shared" si="36"/>
        <v>0</v>
      </c>
      <c r="S106" s="11">
        <f t="shared" si="36"/>
        <v>0</v>
      </c>
      <c r="T106" s="11">
        <f t="shared" si="36"/>
        <v>0</v>
      </c>
      <c r="U106" s="115">
        <f t="shared" si="36"/>
        <v>0</v>
      </c>
      <c r="V106" s="217">
        <f>+X106-W106</f>
        <v>0</v>
      </c>
      <c r="W106" s="329">
        <f>MIN(X106,ROUND(0.4*$V$168,2))</f>
        <v>0</v>
      </c>
      <c r="X106" s="129">
        <f t="shared" ref="X106" si="37">+SUM(H106:U106)</f>
        <v>0</v>
      </c>
      <c r="Y106" s="21"/>
      <c r="Z106" s="21"/>
      <c r="AA106" s="14"/>
      <c r="AB106" s="14"/>
      <c r="AC106" s="14"/>
      <c r="AD106" s="14"/>
      <c r="AE106" s="14"/>
      <c r="AF106" s="14"/>
      <c r="AG106" s="14"/>
    </row>
    <row r="107" spans="1:33" x14ac:dyDescent="0.2">
      <c r="A107" s="133" t="s">
        <v>97</v>
      </c>
      <c r="B107" s="77" t="s">
        <v>343</v>
      </c>
      <c r="C107" s="206"/>
      <c r="D107" s="206"/>
      <c r="E107" s="274" t="s">
        <v>350</v>
      </c>
      <c r="F107" s="125" t="s">
        <v>24</v>
      </c>
      <c r="G107" s="143"/>
      <c r="H107" s="11">
        <f>+MIN(H106,ROUND((H$168-G$168)*0.4,2))</f>
        <v>0</v>
      </c>
      <c r="I107" s="11">
        <f>IF(I1&lt;&gt;0,MIN(I106,ROUND((I$168-H$168)*0.4,2)),0)</f>
        <v>0</v>
      </c>
      <c r="J107" s="11">
        <f t="shared" ref="J107:U107" si="38">IF(J1&lt;&gt;0,MIN(J106,ROUND((J$168-I$168)*0.4,2)),0)</f>
        <v>0</v>
      </c>
      <c r="K107" s="11">
        <f t="shared" si="38"/>
        <v>0</v>
      </c>
      <c r="L107" s="11">
        <f t="shared" si="38"/>
        <v>0</v>
      </c>
      <c r="M107" s="11">
        <f t="shared" si="38"/>
        <v>0</v>
      </c>
      <c r="N107" s="11">
        <f t="shared" si="38"/>
        <v>0</v>
      </c>
      <c r="O107" s="11">
        <f t="shared" si="38"/>
        <v>0</v>
      </c>
      <c r="P107" s="11">
        <f t="shared" si="38"/>
        <v>0</v>
      </c>
      <c r="Q107" s="11">
        <f t="shared" si="38"/>
        <v>0</v>
      </c>
      <c r="R107" s="11">
        <f t="shared" si="38"/>
        <v>0</v>
      </c>
      <c r="S107" s="11">
        <f t="shared" si="38"/>
        <v>0</v>
      </c>
      <c r="T107" s="11">
        <f t="shared" si="38"/>
        <v>0</v>
      </c>
      <c r="U107" s="11">
        <f t="shared" si="38"/>
        <v>0</v>
      </c>
      <c r="V107" s="335"/>
      <c r="W107" s="215"/>
      <c r="X107" s="21"/>
      <c r="Y107" s="21"/>
      <c r="Z107" s="21"/>
      <c r="AA107" s="14"/>
      <c r="AB107" s="14"/>
      <c r="AC107" s="14"/>
      <c r="AD107" s="14"/>
      <c r="AE107" s="14"/>
      <c r="AF107" s="14"/>
      <c r="AG107" s="14"/>
    </row>
    <row r="108" spans="1:33" ht="13.5" thickBot="1" x14ac:dyDescent="0.25">
      <c r="A108" s="133" t="s">
        <v>97</v>
      </c>
      <c r="B108" s="278" t="s">
        <v>152</v>
      </c>
      <c r="C108" s="207"/>
      <c r="D108" s="207"/>
      <c r="E108" s="279" t="s">
        <v>351</v>
      </c>
      <c r="F108" s="208" t="s">
        <v>24</v>
      </c>
      <c r="G108" s="143"/>
      <c r="H108" s="11">
        <f>+H106-H107</f>
        <v>0</v>
      </c>
      <c r="I108" s="11">
        <f t="shared" ref="I108" si="39">+I106-I107</f>
        <v>0</v>
      </c>
      <c r="J108" s="11">
        <f t="shared" ref="J108:U108" si="40">+J106-J107</f>
        <v>0</v>
      </c>
      <c r="K108" s="11">
        <f t="shared" si="40"/>
        <v>0</v>
      </c>
      <c r="L108" s="11">
        <f t="shared" si="40"/>
        <v>0</v>
      </c>
      <c r="M108" s="11">
        <f t="shared" si="40"/>
        <v>0</v>
      </c>
      <c r="N108" s="11">
        <f t="shared" si="40"/>
        <v>0</v>
      </c>
      <c r="O108" s="11">
        <f t="shared" si="40"/>
        <v>0</v>
      </c>
      <c r="P108" s="11">
        <f t="shared" si="40"/>
        <v>0</v>
      </c>
      <c r="Q108" s="11">
        <f t="shared" si="40"/>
        <v>0</v>
      </c>
      <c r="R108" s="11">
        <f t="shared" si="40"/>
        <v>0</v>
      </c>
      <c r="S108" s="11">
        <f t="shared" si="40"/>
        <v>0</v>
      </c>
      <c r="T108" s="11">
        <f t="shared" si="40"/>
        <v>0</v>
      </c>
      <c r="U108" s="11">
        <f t="shared" si="40"/>
        <v>0</v>
      </c>
      <c r="V108" s="335"/>
      <c r="W108" s="215"/>
      <c r="X108" s="21"/>
      <c r="Y108" s="21"/>
      <c r="Z108" s="21"/>
      <c r="AA108" s="14"/>
      <c r="AB108" s="14"/>
      <c r="AC108" s="14"/>
      <c r="AD108" s="14"/>
      <c r="AE108" s="14"/>
      <c r="AF108" s="14"/>
      <c r="AG108" s="14"/>
    </row>
    <row r="109" spans="1:33" x14ac:dyDescent="0.2">
      <c r="A109" s="133" t="s">
        <v>97</v>
      </c>
      <c r="B109" s="270" t="s">
        <v>150</v>
      </c>
      <c r="C109" s="338" t="s">
        <v>87</v>
      </c>
      <c r="D109" s="270"/>
      <c r="E109" s="270" t="s">
        <v>155</v>
      </c>
      <c r="F109" s="125" t="s">
        <v>24</v>
      </c>
      <c r="G109" s="146"/>
      <c r="H109" s="11">
        <f>+SUMIF($B$16:$B$108,$B109,H$16:H$108)</f>
        <v>0</v>
      </c>
      <c r="I109" s="11">
        <f t="shared" ref="I109:U110" si="41">+SUMIF($B$16:$B$108,$B109,I$16:I$108)</f>
        <v>0</v>
      </c>
      <c r="J109" s="11">
        <f t="shared" si="41"/>
        <v>0</v>
      </c>
      <c r="K109" s="11">
        <f t="shared" si="41"/>
        <v>0</v>
      </c>
      <c r="L109" s="11">
        <f t="shared" si="41"/>
        <v>0</v>
      </c>
      <c r="M109" s="11">
        <f t="shared" si="41"/>
        <v>0</v>
      </c>
      <c r="N109" s="11">
        <f t="shared" si="41"/>
        <v>0</v>
      </c>
      <c r="O109" s="11">
        <f t="shared" si="41"/>
        <v>0</v>
      </c>
      <c r="P109" s="11">
        <f t="shared" si="41"/>
        <v>0</v>
      </c>
      <c r="Q109" s="11">
        <f t="shared" si="41"/>
        <v>0</v>
      </c>
      <c r="R109" s="11">
        <f t="shared" si="41"/>
        <v>0</v>
      </c>
      <c r="S109" s="11">
        <f t="shared" si="41"/>
        <v>0</v>
      </c>
      <c r="T109" s="11">
        <f t="shared" si="41"/>
        <v>0</v>
      </c>
      <c r="U109" s="115">
        <f t="shared" si="41"/>
        <v>0</v>
      </c>
      <c r="V109" s="69"/>
      <c r="W109" s="111"/>
      <c r="X109" s="21"/>
      <c r="Y109" s="21"/>
      <c r="Z109" s="21"/>
      <c r="AA109" s="14"/>
      <c r="AB109" s="14"/>
      <c r="AC109" s="14"/>
      <c r="AD109" s="14"/>
      <c r="AE109" s="14"/>
      <c r="AF109" s="14"/>
      <c r="AG109" s="14"/>
    </row>
    <row r="110" spans="1:33" x14ac:dyDescent="0.2">
      <c r="A110" s="133" t="s">
        <v>97</v>
      </c>
      <c r="B110" s="77" t="s">
        <v>152</v>
      </c>
      <c r="C110" s="339" t="s">
        <v>87</v>
      </c>
      <c r="D110" s="77"/>
      <c r="E110" s="77" t="s">
        <v>156</v>
      </c>
      <c r="F110" s="49" t="s">
        <v>24</v>
      </c>
      <c r="G110" s="146"/>
      <c r="H110" s="11">
        <f>+SUMIF($B$16:$B$108,$B110,H$16:H$108)</f>
        <v>0</v>
      </c>
      <c r="I110" s="11">
        <f t="shared" si="41"/>
        <v>0</v>
      </c>
      <c r="J110" s="11">
        <f t="shared" si="41"/>
        <v>0</v>
      </c>
      <c r="K110" s="11">
        <f t="shared" si="41"/>
        <v>0</v>
      </c>
      <c r="L110" s="11">
        <f t="shared" si="41"/>
        <v>0</v>
      </c>
      <c r="M110" s="11">
        <f t="shared" si="41"/>
        <v>0</v>
      </c>
      <c r="N110" s="11">
        <f t="shared" si="41"/>
        <v>0</v>
      </c>
      <c r="O110" s="11">
        <f t="shared" si="41"/>
        <v>0</v>
      </c>
      <c r="P110" s="11">
        <f t="shared" si="41"/>
        <v>0</v>
      </c>
      <c r="Q110" s="11">
        <f t="shared" si="41"/>
        <v>0</v>
      </c>
      <c r="R110" s="11">
        <f t="shared" si="41"/>
        <v>0</v>
      </c>
      <c r="S110" s="11">
        <f t="shared" si="41"/>
        <v>0</v>
      </c>
      <c r="T110" s="11">
        <f t="shared" si="41"/>
        <v>0</v>
      </c>
      <c r="U110" s="115">
        <f t="shared" si="41"/>
        <v>0</v>
      </c>
      <c r="V110" s="69"/>
      <c r="W110" s="111"/>
      <c r="X110" s="21"/>
      <c r="Y110" s="21"/>
      <c r="Z110" s="21"/>
      <c r="AA110" s="14"/>
      <c r="AB110" s="14"/>
      <c r="AC110" s="14"/>
      <c r="AD110" s="14"/>
      <c r="AE110" s="14"/>
      <c r="AF110" s="14"/>
      <c r="AG110" s="14"/>
    </row>
    <row r="111" spans="1:33" x14ac:dyDescent="0.2">
      <c r="A111" s="133" t="s">
        <v>97</v>
      </c>
      <c r="B111" s="42"/>
      <c r="C111" s="339" t="s">
        <v>87</v>
      </c>
      <c r="D111" s="77"/>
      <c r="E111" s="77" t="s">
        <v>159</v>
      </c>
      <c r="F111" s="49" t="s">
        <v>24</v>
      </c>
      <c r="G111" s="146"/>
      <c r="H111" s="11">
        <f>-IF(H$41+H$70&lt;&gt;0,ROUND((H$41+H$70)/(H$25+H$54)*H109,2),0)</f>
        <v>0</v>
      </c>
      <c r="I111" s="11">
        <f t="shared" ref="I111:U111" si="42">-IF(I$41+I$70&lt;&gt;0,ROUND((I$41+I$70)/(I$25+I$54)*I109,2),0)</f>
        <v>0</v>
      </c>
      <c r="J111" s="11">
        <f t="shared" si="42"/>
        <v>0</v>
      </c>
      <c r="K111" s="11">
        <f t="shared" si="42"/>
        <v>0</v>
      </c>
      <c r="L111" s="11">
        <f t="shared" si="42"/>
        <v>0</v>
      </c>
      <c r="M111" s="11">
        <f t="shared" si="42"/>
        <v>0</v>
      </c>
      <c r="N111" s="11">
        <f t="shared" si="42"/>
        <v>0</v>
      </c>
      <c r="O111" s="11">
        <f t="shared" si="42"/>
        <v>0</v>
      </c>
      <c r="P111" s="11">
        <f t="shared" si="42"/>
        <v>0</v>
      </c>
      <c r="Q111" s="11">
        <f t="shared" si="42"/>
        <v>0</v>
      </c>
      <c r="R111" s="11">
        <f t="shared" si="42"/>
        <v>0</v>
      </c>
      <c r="S111" s="11">
        <f t="shared" si="42"/>
        <v>0</v>
      </c>
      <c r="T111" s="11">
        <f t="shared" si="42"/>
        <v>0</v>
      </c>
      <c r="U111" s="115">
        <f t="shared" si="42"/>
        <v>0</v>
      </c>
      <c r="V111" s="69"/>
      <c r="W111" s="111"/>
      <c r="X111" s="21"/>
      <c r="Y111" s="21"/>
      <c r="Z111" s="21"/>
      <c r="AA111" s="14"/>
      <c r="AB111" s="14"/>
      <c r="AC111" s="14"/>
      <c r="AD111" s="14"/>
      <c r="AE111" s="14"/>
      <c r="AF111" s="14"/>
      <c r="AG111" s="14"/>
    </row>
    <row r="112" spans="1:33" x14ac:dyDescent="0.2">
      <c r="A112" s="133" t="s">
        <v>97</v>
      </c>
      <c r="B112" s="77" t="s">
        <v>151</v>
      </c>
      <c r="C112" s="339"/>
      <c r="D112" s="77" t="s">
        <v>218</v>
      </c>
      <c r="E112" s="77" t="s">
        <v>130</v>
      </c>
      <c r="F112" s="49" t="s">
        <v>24</v>
      </c>
      <c r="G112" s="146"/>
      <c r="H112" s="11">
        <f>+SUMIF($B$16:$B$108,$B112,H$16:H$108)</f>
        <v>0</v>
      </c>
      <c r="I112" s="11">
        <f t="shared" ref="I112:U112" si="43">+SUMIF($B$16:$B$41,$B112,I$16:I$41)</f>
        <v>0</v>
      </c>
      <c r="J112" s="11">
        <f t="shared" si="43"/>
        <v>0</v>
      </c>
      <c r="K112" s="11">
        <f t="shared" si="43"/>
        <v>0</v>
      </c>
      <c r="L112" s="11">
        <f t="shared" si="43"/>
        <v>0</v>
      </c>
      <c r="M112" s="11">
        <f t="shared" si="43"/>
        <v>0</v>
      </c>
      <c r="N112" s="11">
        <f t="shared" si="43"/>
        <v>0</v>
      </c>
      <c r="O112" s="11">
        <f t="shared" si="43"/>
        <v>0</v>
      </c>
      <c r="P112" s="11">
        <f t="shared" si="43"/>
        <v>0</v>
      </c>
      <c r="Q112" s="11">
        <f t="shared" si="43"/>
        <v>0</v>
      </c>
      <c r="R112" s="11">
        <f t="shared" si="43"/>
        <v>0</v>
      </c>
      <c r="S112" s="11">
        <f t="shared" si="43"/>
        <v>0</v>
      </c>
      <c r="T112" s="11">
        <f t="shared" si="43"/>
        <v>0</v>
      </c>
      <c r="U112" s="115">
        <f t="shared" si="43"/>
        <v>0</v>
      </c>
      <c r="V112" s="69"/>
      <c r="W112" s="111"/>
      <c r="X112" s="21"/>
      <c r="Y112" s="21"/>
      <c r="Z112" s="21"/>
      <c r="AA112" s="14"/>
      <c r="AB112" s="14"/>
      <c r="AC112" s="14"/>
      <c r="AD112" s="14"/>
      <c r="AE112" s="14"/>
      <c r="AF112" s="14"/>
      <c r="AG112" s="14"/>
    </row>
    <row r="113" spans="1:33" x14ac:dyDescent="0.2">
      <c r="A113" s="133" t="s">
        <v>97</v>
      </c>
      <c r="B113" s="77" t="s">
        <v>153</v>
      </c>
      <c r="C113" s="339"/>
      <c r="D113" s="77" t="s">
        <v>218</v>
      </c>
      <c r="E113" s="77" t="s">
        <v>149</v>
      </c>
      <c r="F113" s="49" t="s">
        <v>24</v>
      </c>
      <c r="G113" s="146"/>
      <c r="H113" s="11">
        <f>+SUMIF($B$16:$B$108,$B113,H$16:H$108)</f>
        <v>0</v>
      </c>
      <c r="I113" s="11">
        <f t="shared" ref="I113:U115" si="44">+SUMIF($B$16:$B$108,$B113,I$16:I$108)</f>
        <v>0</v>
      </c>
      <c r="J113" s="11">
        <f t="shared" si="44"/>
        <v>0</v>
      </c>
      <c r="K113" s="11">
        <f t="shared" si="44"/>
        <v>0</v>
      </c>
      <c r="L113" s="11">
        <f t="shared" si="44"/>
        <v>0</v>
      </c>
      <c r="M113" s="11">
        <f t="shared" si="44"/>
        <v>0</v>
      </c>
      <c r="N113" s="11">
        <f t="shared" si="44"/>
        <v>0</v>
      </c>
      <c r="O113" s="11">
        <f t="shared" si="44"/>
        <v>0</v>
      </c>
      <c r="P113" s="11">
        <f t="shared" si="44"/>
        <v>0</v>
      </c>
      <c r="Q113" s="11">
        <f t="shared" si="44"/>
        <v>0</v>
      </c>
      <c r="R113" s="11">
        <f t="shared" si="44"/>
        <v>0</v>
      </c>
      <c r="S113" s="11">
        <f t="shared" si="44"/>
        <v>0</v>
      </c>
      <c r="T113" s="11">
        <f t="shared" si="44"/>
        <v>0</v>
      </c>
      <c r="U113" s="115">
        <f t="shared" si="44"/>
        <v>0</v>
      </c>
      <c r="V113" s="69"/>
      <c r="W113" s="111"/>
      <c r="X113" s="21"/>
      <c r="Y113" s="21"/>
      <c r="Z113" s="21"/>
      <c r="AA113" s="14"/>
      <c r="AB113" s="14"/>
      <c r="AC113" s="14"/>
      <c r="AD113" s="14"/>
      <c r="AE113" s="14"/>
      <c r="AF113" s="14"/>
      <c r="AG113" s="14"/>
    </row>
    <row r="114" spans="1:33" x14ac:dyDescent="0.2">
      <c r="A114" s="133" t="s">
        <v>97</v>
      </c>
      <c r="B114" s="42"/>
      <c r="C114" s="339"/>
      <c r="D114" s="77" t="s">
        <v>218</v>
      </c>
      <c r="E114" s="77" t="s">
        <v>159</v>
      </c>
      <c r="F114" s="49" t="s">
        <v>24</v>
      </c>
      <c r="G114" s="146"/>
      <c r="H114" s="11">
        <f>-IF(H$41+H$70&lt;&gt;0,ROUND((H$41+H$70)/(H$25+H$54)*H112,2),0)</f>
        <v>0</v>
      </c>
      <c r="I114" s="11">
        <f t="shared" ref="I114:U114" si="45">-IF(I$41+I$70&lt;&gt;0,ROUND((I$41+I$70)/(I$25+I$54)*I112,2),0)</f>
        <v>0</v>
      </c>
      <c r="J114" s="11">
        <f t="shared" si="45"/>
        <v>0</v>
      </c>
      <c r="K114" s="11">
        <f t="shared" si="45"/>
        <v>0</v>
      </c>
      <c r="L114" s="11">
        <f t="shared" si="45"/>
        <v>0</v>
      </c>
      <c r="M114" s="11">
        <f t="shared" si="45"/>
        <v>0</v>
      </c>
      <c r="N114" s="11">
        <f t="shared" si="45"/>
        <v>0</v>
      </c>
      <c r="O114" s="11">
        <f t="shared" si="45"/>
        <v>0</v>
      </c>
      <c r="P114" s="11">
        <f t="shared" si="45"/>
        <v>0</v>
      </c>
      <c r="Q114" s="11">
        <f t="shared" si="45"/>
        <v>0</v>
      </c>
      <c r="R114" s="11">
        <f t="shared" si="45"/>
        <v>0</v>
      </c>
      <c r="S114" s="11">
        <f t="shared" si="45"/>
        <v>0</v>
      </c>
      <c r="T114" s="11">
        <f t="shared" si="45"/>
        <v>0</v>
      </c>
      <c r="U114" s="115">
        <f t="shared" si="45"/>
        <v>0</v>
      </c>
      <c r="V114" s="69"/>
      <c r="W114" s="121"/>
      <c r="X114" s="21"/>
      <c r="Y114" s="21"/>
      <c r="Z114" s="21"/>
      <c r="AA114" s="14"/>
      <c r="AB114" s="14"/>
      <c r="AC114" s="14"/>
      <c r="AD114" s="14"/>
      <c r="AE114" s="14"/>
      <c r="AF114" s="14"/>
      <c r="AG114" s="14"/>
    </row>
    <row r="115" spans="1:33" x14ac:dyDescent="0.2">
      <c r="A115" s="133" t="s">
        <v>97</v>
      </c>
      <c r="B115" s="77" t="s">
        <v>154</v>
      </c>
      <c r="C115" s="339"/>
      <c r="D115" s="77"/>
      <c r="E115" s="77" t="s">
        <v>157</v>
      </c>
      <c r="F115" s="49" t="s">
        <v>24</v>
      </c>
      <c r="G115" s="146"/>
      <c r="H115" s="11">
        <f>+SUMIF($B$16:$B$108,$B115,H$16:H$108)</f>
        <v>0</v>
      </c>
      <c r="I115" s="11">
        <f t="shared" si="44"/>
        <v>0</v>
      </c>
      <c r="J115" s="11">
        <f t="shared" si="44"/>
        <v>0</v>
      </c>
      <c r="K115" s="11">
        <f t="shared" si="44"/>
        <v>0</v>
      </c>
      <c r="L115" s="11">
        <f t="shared" si="44"/>
        <v>0</v>
      </c>
      <c r="M115" s="11">
        <f t="shared" si="44"/>
        <v>0</v>
      </c>
      <c r="N115" s="11">
        <f t="shared" si="44"/>
        <v>0</v>
      </c>
      <c r="O115" s="11">
        <f t="shared" si="44"/>
        <v>0</v>
      </c>
      <c r="P115" s="11">
        <f t="shared" si="44"/>
        <v>0</v>
      </c>
      <c r="Q115" s="11">
        <f t="shared" si="44"/>
        <v>0</v>
      </c>
      <c r="R115" s="11">
        <f t="shared" si="44"/>
        <v>0</v>
      </c>
      <c r="S115" s="11">
        <f t="shared" si="44"/>
        <v>0</v>
      </c>
      <c r="T115" s="11">
        <f t="shared" si="44"/>
        <v>0</v>
      </c>
      <c r="U115" s="115">
        <f t="shared" si="44"/>
        <v>0</v>
      </c>
      <c r="V115" s="69"/>
      <c r="W115" s="111"/>
      <c r="X115" s="21"/>
      <c r="Y115" s="21"/>
      <c r="Z115" s="21"/>
      <c r="AA115" s="14"/>
      <c r="AB115" s="14"/>
      <c r="AC115" s="14"/>
      <c r="AD115" s="14"/>
      <c r="AE115" s="14"/>
      <c r="AF115" s="14"/>
      <c r="AG115" s="14"/>
    </row>
    <row r="116" spans="1:33" x14ac:dyDescent="0.2">
      <c r="A116" s="133" t="s">
        <v>97</v>
      </c>
      <c r="B116" s="42"/>
      <c r="C116" s="339"/>
      <c r="D116" s="77"/>
      <c r="E116" s="77" t="s">
        <v>159</v>
      </c>
      <c r="F116" s="49" t="s">
        <v>24</v>
      </c>
      <c r="G116" s="146"/>
      <c r="H116" s="11">
        <f>-IF(H$41+H$70&lt;&gt;0,ROUND((H$41+H$70)/(H$25+H$54)*H115,2),0)</f>
        <v>0</v>
      </c>
      <c r="I116" s="11">
        <f t="shared" ref="I116:U116" si="46">-IF(I$41+I$70&lt;&gt;0,ROUND((I$41+I$70)/(I$25+I$54)*I115,2),0)</f>
        <v>0</v>
      </c>
      <c r="J116" s="11">
        <f t="shared" si="46"/>
        <v>0</v>
      </c>
      <c r="K116" s="11">
        <f t="shared" si="46"/>
        <v>0</v>
      </c>
      <c r="L116" s="11">
        <f t="shared" si="46"/>
        <v>0</v>
      </c>
      <c r="M116" s="11">
        <f t="shared" si="46"/>
        <v>0</v>
      </c>
      <c r="N116" s="11">
        <f t="shared" si="46"/>
        <v>0</v>
      </c>
      <c r="O116" s="11">
        <f t="shared" si="46"/>
        <v>0</v>
      </c>
      <c r="P116" s="11">
        <f t="shared" si="46"/>
        <v>0</v>
      </c>
      <c r="Q116" s="11">
        <f t="shared" si="46"/>
        <v>0</v>
      </c>
      <c r="R116" s="11">
        <f t="shared" si="46"/>
        <v>0</v>
      </c>
      <c r="S116" s="11">
        <f t="shared" si="46"/>
        <v>0</v>
      </c>
      <c r="T116" s="11">
        <f t="shared" si="46"/>
        <v>0</v>
      </c>
      <c r="U116" s="115">
        <f t="shared" si="46"/>
        <v>0</v>
      </c>
      <c r="V116" s="69"/>
      <c r="W116" s="111"/>
      <c r="X116" s="21"/>
      <c r="Y116" s="21"/>
      <c r="Z116" s="21"/>
      <c r="AA116" s="14"/>
      <c r="AB116" s="14"/>
      <c r="AC116" s="14"/>
      <c r="AD116" s="14"/>
      <c r="AE116" s="14"/>
      <c r="AF116" s="14"/>
      <c r="AG116" s="14"/>
    </row>
    <row r="117" spans="1:33" x14ac:dyDescent="0.2">
      <c r="A117" s="133" t="s">
        <v>97</v>
      </c>
      <c r="B117" s="77" t="s">
        <v>147</v>
      </c>
      <c r="C117" s="339" t="s">
        <v>87</v>
      </c>
      <c r="D117" s="77" t="s">
        <v>219</v>
      </c>
      <c r="E117" s="77" t="s">
        <v>158</v>
      </c>
      <c r="F117" s="49" t="s">
        <v>24</v>
      </c>
      <c r="G117" s="146"/>
      <c r="H117" s="11">
        <f>+SUMIF($B$16:$B$108,$B117,H$16:H$108)</f>
        <v>0</v>
      </c>
      <c r="I117" s="11">
        <f t="shared" ref="I117:U117" si="47">+SUMIF($B$16:$B$108,$B117,I$16:I$108)</f>
        <v>0</v>
      </c>
      <c r="J117" s="11">
        <f t="shared" si="47"/>
        <v>0</v>
      </c>
      <c r="K117" s="11">
        <f t="shared" si="47"/>
        <v>0</v>
      </c>
      <c r="L117" s="11">
        <f t="shared" si="47"/>
        <v>0</v>
      </c>
      <c r="M117" s="11">
        <f t="shared" si="47"/>
        <v>0</v>
      </c>
      <c r="N117" s="11">
        <f t="shared" si="47"/>
        <v>0</v>
      </c>
      <c r="O117" s="11">
        <f t="shared" si="47"/>
        <v>0</v>
      </c>
      <c r="P117" s="11">
        <f t="shared" si="47"/>
        <v>0</v>
      </c>
      <c r="Q117" s="11">
        <f t="shared" si="47"/>
        <v>0</v>
      </c>
      <c r="R117" s="11">
        <f t="shared" si="47"/>
        <v>0</v>
      </c>
      <c r="S117" s="11">
        <f t="shared" si="47"/>
        <v>0</v>
      </c>
      <c r="T117" s="11">
        <f t="shared" si="47"/>
        <v>0</v>
      </c>
      <c r="U117" s="115">
        <f t="shared" si="47"/>
        <v>0</v>
      </c>
      <c r="V117" s="69"/>
      <c r="W117" s="111"/>
      <c r="X117" s="21"/>
      <c r="Y117" s="21"/>
      <c r="Z117" s="21"/>
      <c r="AA117" s="14"/>
      <c r="AB117" s="14"/>
      <c r="AC117" s="14"/>
      <c r="AD117" s="14"/>
      <c r="AE117" s="14"/>
      <c r="AF117" s="14"/>
      <c r="AG117" s="14"/>
    </row>
    <row r="118" spans="1:33" x14ac:dyDescent="0.2">
      <c r="A118" s="133" t="s">
        <v>97</v>
      </c>
      <c r="B118" s="42"/>
      <c r="C118" s="339" t="s">
        <v>87</v>
      </c>
      <c r="D118" s="77" t="s">
        <v>219</v>
      </c>
      <c r="E118" s="77" t="s">
        <v>159</v>
      </c>
      <c r="F118" s="49" t="s">
        <v>24</v>
      </c>
      <c r="G118" s="146"/>
      <c r="H118" s="11">
        <f>-IF(H$41+H$70&lt;&gt;0,ROUND((H$41+H$70)/(H$25+H$54)*H117,2),0)</f>
        <v>0</v>
      </c>
      <c r="I118" s="11">
        <f t="shared" ref="I118:U118" si="48">-IF(I$41+I$70&lt;&gt;0,ROUND((I$41+I$70)/(I$25+I$54)*I117,2),0)</f>
        <v>0</v>
      </c>
      <c r="J118" s="11">
        <f t="shared" si="48"/>
        <v>0</v>
      </c>
      <c r="K118" s="11">
        <f t="shared" si="48"/>
        <v>0</v>
      </c>
      <c r="L118" s="11">
        <f t="shared" si="48"/>
        <v>0</v>
      </c>
      <c r="M118" s="11">
        <f t="shared" si="48"/>
        <v>0</v>
      </c>
      <c r="N118" s="11">
        <f t="shared" si="48"/>
        <v>0</v>
      </c>
      <c r="O118" s="11">
        <f t="shared" si="48"/>
        <v>0</v>
      </c>
      <c r="P118" s="11">
        <f t="shared" si="48"/>
        <v>0</v>
      </c>
      <c r="Q118" s="11">
        <f t="shared" si="48"/>
        <v>0</v>
      </c>
      <c r="R118" s="11">
        <f t="shared" si="48"/>
        <v>0</v>
      </c>
      <c r="S118" s="11">
        <f t="shared" si="48"/>
        <v>0</v>
      </c>
      <c r="T118" s="11">
        <f t="shared" si="48"/>
        <v>0</v>
      </c>
      <c r="U118" s="115">
        <f t="shared" si="48"/>
        <v>0</v>
      </c>
      <c r="V118" s="69"/>
      <c r="W118" s="111"/>
      <c r="X118" s="21"/>
      <c r="Y118" s="21"/>
      <c r="Z118" s="21"/>
      <c r="AA118" s="14"/>
      <c r="AB118" s="14"/>
      <c r="AC118" s="14"/>
      <c r="AD118" s="14"/>
      <c r="AE118" s="14"/>
      <c r="AF118" s="14"/>
      <c r="AG118" s="14"/>
    </row>
    <row r="119" spans="1:33" x14ac:dyDescent="0.2">
      <c r="A119" s="133" t="s">
        <v>97</v>
      </c>
      <c r="B119" s="77" t="s">
        <v>342</v>
      </c>
      <c r="C119" s="339"/>
      <c r="D119" s="77"/>
      <c r="E119" s="77" t="s">
        <v>193</v>
      </c>
      <c r="F119" s="49" t="s">
        <v>24</v>
      </c>
      <c r="G119" s="146"/>
      <c r="H119" s="11">
        <f>+SUMIF($B$16:$B$108,$B119,H$16:H$108)</f>
        <v>0</v>
      </c>
      <c r="I119" s="11">
        <f t="shared" ref="I119:U120" si="49">+SUMIF($B$16:$B$41,$B119,I$16:I$41)</f>
        <v>0</v>
      </c>
      <c r="J119" s="11">
        <f t="shared" si="49"/>
        <v>0</v>
      </c>
      <c r="K119" s="11">
        <f t="shared" si="49"/>
        <v>0</v>
      </c>
      <c r="L119" s="11">
        <f t="shared" si="49"/>
        <v>0</v>
      </c>
      <c r="M119" s="11">
        <f t="shared" si="49"/>
        <v>0</v>
      </c>
      <c r="N119" s="11">
        <f t="shared" si="49"/>
        <v>0</v>
      </c>
      <c r="O119" s="11">
        <f t="shared" si="49"/>
        <v>0</v>
      </c>
      <c r="P119" s="11">
        <f t="shared" si="49"/>
        <v>0</v>
      </c>
      <c r="Q119" s="11">
        <f t="shared" si="49"/>
        <v>0</v>
      </c>
      <c r="R119" s="11">
        <f t="shared" si="49"/>
        <v>0</v>
      </c>
      <c r="S119" s="11">
        <f t="shared" si="49"/>
        <v>0</v>
      </c>
      <c r="T119" s="11">
        <f t="shared" si="49"/>
        <v>0</v>
      </c>
      <c r="U119" s="115">
        <f t="shared" si="49"/>
        <v>0</v>
      </c>
      <c r="V119" s="69"/>
      <c r="W119" s="230"/>
      <c r="X119" s="21"/>
      <c r="Y119" s="21"/>
      <c r="Z119" s="21"/>
      <c r="AA119" s="14"/>
      <c r="AB119" s="14"/>
      <c r="AC119" s="14"/>
      <c r="AD119" s="14"/>
      <c r="AE119" s="14"/>
      <c r="AF119" s="14"/>
      <c r="AG119" s="14"/>
    </row>
    <row r="120" spans="1:33" x14ac:dyDescent="0.2">
      <c r="A120" s="133" t="s">
        <v>97</v>
      </c>
      <c r="B120" s="77" t="s">
        <v>343</v>
      </c>
      <c r="C120" s="339"/>
      <c r="D120" s="77"/>
      <c r="E120" s="77" t="s">
        <v>192</v>
      </c>
      <c r="F120" s="49" t="s">
        <v>24</v>
      </c>
      <c r="G120" s="146"/>
      <c r="H120" s="11">
        <f>+SUMIF($B$16:$B$108,$B120,H$16:H$108)</f>
        <v>0</v>
      </c>
      <c r="I120" s="11">
        <f t="shared" si="49"/>
        <v>0</v>
      </c>
      <c r="J120" s="11">
        <f t="shared" si="49"/>
        <v>0</v>
      </c>
      <c r="K120" s="11">
        <f t="shared" si="49"/>
        <v>0</v>
      </c>
      <c r="L120" s="11">
        <f t="shared" si="49"/>
        <v>0</v>
      </c>
      <c r="M120" s="11">
        <f t="shared" si="49"/>
        <v>0</v>
      </c>
      <c r="N120" s="11">
        <f t="shared" si="49"/>
        <v>0</v>
      </c>
      <c r="O120" s="11">
        <f t="shared" si="49"/>
        <v>0</v>
      </c>
      <c r="P120" s="11">
        <f t="shared" si="49"/>
        <v>0</v>
      </c>
      <c r="Q120" s="11">
        <f t="shared" si="49"/>
        <v>0</v>
      </c>
      <c r="R120" s="11">
        <f t="shared" si="49"/>
        <v>0</v>
      </c>
      <c r="S120" s="11">
        <f t="shared" si="49"/>
        <v>0</v>
      </c>
      <c r="T120" s="11">
        <f t="shared" si="49"/>
        <v>0</v>
      </c>
      <c r="U120" s="115">
        <f t="shared" si="49"/>
        <v>0</v>
      </c>
      <c r="V120" s="69"/>
      <c r="W120" s="230"/>
      <c r="X120" s="21"/>
      <c r="Y120" s="21"/>
      <c r="Z120" s="21"/>
      <c r="AA120" s="14"/>
      <c r="AB120" s="14"/>
      <c r="AC120" s="14"/>
      <c r="AD120" s="14"/>
      <c r="AE120" s="14"/>
      <c r="AF120" s="14"/>
      <c r="AG120" s="14"/>
    </row>
    <row r="121" spans="1:33" x14ac:dyDescent="0.2">
      <c r="A121" s="133" t="s">
        <v>97</v>
      </c>
      <c r="B121" s="42"/>
      <c r="C121" s="339"/>
      <c r="D121" s="77"/>
      <c r="E121" s="77" t="s">
        <v>159</v>
      </c>
      <c r="F121" s="49" t="s">
        <v>24</v>
      </c>
      <c r="G121" s="146"/>
      <c r="H121" s="11">
        <f>-(H41+H70)-(H111+H114+H116+H118)</f>
        <v>0</v>
      </c>
      <c r="I121" s="11">
        <f t="shared" ref="I121:U121" si="50">-(I41+I70)-(I111+I114+I116+I118)</f>
        <v>0</v>
      </c>
      <c r="J121" s="11">
        <f t="shared" si="50"/>
        <v>0</v>
      </c>
      <c r="K121" s="11">
        <f t="shared" si="50"/>
        <v>0</v>
      </c>
      <c r="L121" s="11">
        <f t="shared" si="50"/>
        <v>0</v>
      </c>
      <c r="M121" s="11">
        <f t="shared" si="50"/>
        <v>0</v>
      </c>
      <c r="N121" s="11">
        <f t="shared" si="50"/>
        <v>0</v>
      </c>
      <c r="O121" s="11">
        <f t="shared" si="50"/>
        <v>0</v>
      </c>
      <c r="P121" s="11">
        <f t="shared" si="50"/>
        <v>0</v>
      </c>
      <c r="Q121" s="11">
        <f t="shared" si="50"/>
        <v>0</v>
      </c>
      <c r="R121" s="11">
        <f t="shared" si="50"/>
        <v>0</v>
      </c>
      <c r="S121" s="11">
        <f t="shared" si="50"/>
        <v>0</v>
      </c>
      <c r="T121" s="11">
        <f t="shared" si="50"/>
        <v>0</v>
      </c>
      <c r="U121" s="115">
        <f t="shared" si="50"/>
        <v>0</v>
      </c>
      <c r="V121" s="69"/>
      <c r="W121" s="230"/>
      <c r="X121" s="21"/>
      <c r="Y121" s="21"/>
      <c r="Z121" s="21"/>
      <c r="AA121" s="14"/>
      <c r="AB121" s="14"/>
      <c r="AC121" s="14"/>
      <c r="AD121" s="14"/>
      <c r="AE121" s="14"/>
      <c r="AF121" s="14"/>
      <c r="AG121" s="14"/>
    </row>
    <row r="122" spans="1:33" x14ac:dyDescent="0.2">
      <c r="A122" s="133" t="s">
        <v>97</v>
      </c>
      <c r="B122" s="42"/>
      <c r="C122" s="340"/>
      <c r="D122" s="274" t="s">
        <v>160</v>
      </c>
      <c r="E122" s="280"/>
      <c r="F122" s="49" t="s">
        <v>24</v>
      </c>
      <c r="G122" s="146"/>
      <c r="H122" s="58">
        <f t="shared" ref="H122:U122" si="51">12-H1+1</f>
        <v>13</v>
      </c>
      <c r="I122" s="58">
        <f t="shared" si="51"/>
        <v>13</v>
      </c>
      <c r="J122" s="58">
        <f t="shared" si="51"/>
        <v>13</v>
      </c>
      <c r="K122" s="58">
        <f t="shared" si="51"/>
        <v>13</v>
      </c>
      <c r="L122" s="58">
        <f t="shared" si="51"/>
        <v>13</v>
      </c>
      <c r="M122" s="58">
        <f t="shared" si="51"/>
        <v>13</v>
      </c>
      <c r="N122" s="58">
        <f t="shared" si="51"/>
        <v>13</v>
      </c>
      <c r="O122" s="58">
        <f t="shared" si="51"/>
        <v>13</v>
      </c>
      <c r="P122" s="58">
        <f t="shared" si="51"/>
        <v>13</v>
      </c>
      <c r="Q122" s="58">
        <f t="shared" si="51"/>
        <v>13</v>
      </c>
      <c r="R122" s="58">
        <f t="shared" si="51"/>
        <v>13</v>
      </c>
      <c r="S122" s="58">
        <f t="shared" si="51"/>
        <v>13</v>
      </c>
      <c r="T122" s="58">
        <f t="shared" si="51"/>
        <v>13</v>
      </c>
      <c r="U122" s="314">
        <f t="shared" si="51"/>
        <v>13</v>
      </c>
      <c r="V122" s="126"/>
      <c r="W122" s="111"/>
      <c r="X122" s="21"/>
      <c r="Y122" s="21"/>
      <c r="Z122" s="21"/>
      <c r="AA122" s="14"/>
      <c r="AB122" s="14"/>
      <c r="AC122" s="14"/>
      <c r="AD122" s="14"/>
      <c r="AE122" s="14"/>
      <c r="AF122" s="14"/>
      <c r="AG122" s="14"/>
    </row>
    <row r="123" spans="1:33" x14ac:dyDescent="0.2">
      <c r="A123" s="133" t="s">
        <v>97</v>
      </c>
      <c r="B123" s="42"/>
      <c r="C123" s="340"/>
      <c r="D123" s="274" t="s">
        <v>161</v>
      </c>
      <c r="E123" s="280"/>
      <c r="F123" s="49" t="s">
        <v>24</v>
      </c>
      <c r="G123" s="146"/>
      <c r="H123" s="12">
        <f t="shared" ref="H123:U123" si="52">+SUMIF($D$109:$D$121,"p",H109:H121)/H122</f>
        <v>0</v>
      </c>
      <c r="I123" s="12">
        <f t="shared" si="52"/>
        <v>0</v>
      </c>
      <c r="J123" s="12">
        <f t="shared" si="52"/>
        <v>0</v>
      </c>
      <c r="K123" s="12">
        <f t="shared" si="52"/>
        <v>0</v>
      </c>
      <c r="L123" s="12">
        <f t="shared" si="52"/>
        <v>0</v>
      </c>
      <c r="M123" s="12">
        <f t="shared" si="52"/>
        <v>0</v>
      </c>
      <c r="N123" s="12">
        <f t="shared" si="52"/>
        <v>0</v>
      </c>
      <c r="O123" s="12">
        <f t="shared" si="52"/>
        <v>0</v>
      </c>
      <c r="P123" s="12">
        <f t="shared" si="52"/>
        <v>0</v>
      </c>
      <c r="Q123" s="12">
        <f t="shared" si="52"/>
        <v>0</v>
      </c>
      <c r="R123" s="12">
        <f t="shared" si="52"/>
        <v>0</v>
      </c>
      <c r="S123" s="12">
        <f t="shared" si="52"/>
        <v>0</v>
      </c>
      <c r="T123" s="12">
        <f t="shared" si="52"/>
        <v>0</v>
      </c>
      <c r="U123" s="315">
        <f t="shared" si="52"/>
        <v>0</v>
      </c>
      <c r="V123" s="126"/>
      <c r="W123" s="111"/>
      <c r="X123" s="21"/>
      <c r="Y123" s="21"/>
      <c r="Z123" s="21"/>
      <c r="AA123" s="14"/>
      <c r="AB123" s="14"/>
      <c r="AC123" s="14"/>
      <c r="AD123" s="14"/>
      <c r="AE123" s="14"/>
      <c r="AF123" s="14"/>
      <c r="AG123" s="14"/>
    </row>
    <row r="124" spans="1:33" x14ac:dyDescent="0.2">
      <c r="A124" s="133" t="s">
        <v>97</v>
      </c>
      <c r="B124" s="42"/>
      <c r="C124" s="340"/>
      <c r="D124" s="30">
        <v>1</v>
      </c>
      <c r="E124" s="280" t="s">
        <v>37</v>
      </c>
      <c r="F124" s="49" t="s">
        <v>24</v>
      </c>
      <c r="G124" s="146"/>
      <c r="H124" s="28">
        <f t="shared" ref="H124:U135" si="53">+IF($D124&lt;H$1,0,H$123)</f>
        <v>0</v>
      </c>
      <c r="I124" s="28">
        <f t="shared" si="53"/>
        <v>0</v>
      </c>
      <c r="J124" s="28">
        <f t="shared" si="53"/>
        <v>0</v>
      </c>
      <c r="K124" s="28">
        <f t="shared" si="53"/>
        <v>0</v>
      </c>
      <c r="L124" s="28">
        <f t="shared" si="53"/>
        <v>0</v>
      </c>
      <c r="M124" s="28">
        <f t="shared" si="53"/>
        <v>0</v>
      </c>
      <c r="N124" s="28">
        <f t="shared" si="53"/>
        <v>0</v>
      </c>
      <c r="O124" s="28">
        <f t="shared" si="53"/>
        <v>0</v>
      </c>
      <c r="P124" s="28">
        <f t="shared" si="53"/>
        <v>0</v>
      </c>
      <c r="Q124" s="28">
        <f t="shared" si="53"/>
        <v>0</v>
      </c>
      <c r="R124" s="28">
        <f t="shared" si="53"/>
        <v>0</v>
      </c>
      <c r="S124" s="28">
        <f t="shared" si="53"/>
        <v>0</v>
      </c>
      <c r="T124" s="28">
        <f t="shared" si="53"/>
        <v>0</v>
      </c>
      <c r="U124" s="316">
        <f t="shared" si="53"/>
        <v>0</v>
      </c>
      <c r="V124" s="126"/>
      <c r="W124" s="111"/>
      <c r="X124" s="21"/>
      <c r="Y124" s="78"/>
      <c r="Z124" s="21"/>
      <c r="AA124" s="79"/>
      <c r="AB124" s="14"/>
      <c r="AC124" s="14"/>
      <c r="AD124" s="14"/>
      <c r="AE124" s="14"/>
      <c r="AF124" s="14"/>
      <c r="AG124" s="14"/>
    </row>
    <row r="125" spans="1:33" x14ac:dyDescent="0.2">
      <c r="A125" s="133" t="s">
        <v>97</v>
      </c>
      <c r="B125" s="42"/>
      <c r="C125" s="340"/>
      <c r="D125" s="30">
        <v>2</v>
      </c>
      <c r="E125" s="280" t="s">
        <v>38</v>
      </c>
      <c r="F125" s="49" t="s">
        <v>24</v>
      </c>
      <c r="G125" s="146"/>
      <c r="H125" s="28">
        <f t="shared" si="53"/>
        <v>0</v>
      </c>
      <c r="I125" s="28">
        <f t="shared" si="53"/>
        <v>0</v>
      </c>
      <c r="J125" s="28">
        <f t="shared" si="53"/>
        <v>0</v>
      </c>
      <c r="K125" s="28">
        <f t="shared" si="53"/>
        <v>0</v>
      </c>
      <c r="L125" s="28">
        <f t="shared" si="53"/>
        <v>0</v>
      </c>
      <c r="M125" s="28">
        <f t="shared" si="53"/>
        <v>0</v>
      </c>
      <c r="N125" s="28">
        <f t="shared" si="53"/>
        <v>0</v>
      </c>
      <c r="O125" s="28">
        <f t="shared" si="53"/>
        <v>0</v>
      </c>
      <c r="P125" s="28">
        <f t="shared" si="53"/>
        <v>0</v>
      </c>
      <c r="Q125" s="28">
        <f t="shared" si="53"/>
        <v>0</v>
      </c>
      <c r="R125" s="28">
        <f t="shared" si="53"/>
        <v>0</v>
      </c>
      <c r="S125" s="28">
        <f t="shared" si="53"/>
        <v>0</v>
      </c>
      <c r="T125" s="28">
        <f t="shared" si="53"/>
        <v>0</v>
      </c>
      <c r="U125" s="316">
        <f t="shared" si="53"/>
        <v>0</v>
      </c>
      <c r="V125" s="126"/>
      <c r="W125" s="111"/>
      <c r="X125" s="21"/>
      <c r="Y125" s="21"/>
      <c r="Z125" s="21"/>
      <c r="AA125" s="14"/>
      <c r="AB125" s="14"/>
      <c r="AC125" s="14"/>
      <c r="AD125" s="14"/>
      <c r="AE125" s="14"/>
      <c r="AF125" s="14"/>
      <c r="AG125" s="14"/>
    </row>
    <row r="126" spans="1:33" x14ac:dyDescent="0.2">
      <c r="A126" s="133" t="s">
        <v>97</v>
      </c>
      <c r="B126" s="42"/>
      <c r="C126" s="340"/>
      <c r="D126" s="30">
        <v>3</v>
      </c>
      <c r="E126" s="280" t="s">
        <v>39</v>
      </c>
      <c r="F126" s="49" t="s">
        <v>24</v>
      </c>
      <c r="G126" s="146"/>
      <c r="H126" s="28">
        <f t="shared" si="53"/>
        <v>0</v>
      </c>
      <c r="I126" s="28">
        <f t="shared" si="53"/>
        <v>0</v>
      </c>
      <c r="J126" s="28">
        <f t="shared" si="53"/>
        <v>0</v>
      </c>
      <c r="K126" s="28">
        <f t="shared" si="53"/>
        <v>0</v>
      </c>
      <c r="L126" s="28">
        <f t="shared" si="53"/>
        <v>0</v>
      </c>
      <c r="M126" s="28">
        <f t="shared" si="53"/>
        <v>0</v>
      </c>
      <c r="N126" s="28">
        <f t="shared" si="53"/>
        <v>0</v>
      </c>
      <c r="O126" s="28">
        <f t="shared" si="53"/>
        <v>0</v>
      </c>
      <c r="P126" s="28">
        <f t="shared" si="53"/>
        <v>0</v>
      </c>
      <c r="Q126" s="28">
        <f t="shared" si="53"/>
        <v>0</v>
      </c>
      <c r="R126" s="28">
        <f t="shared" si="53"/>
        <v>0</v>
      </c>
      <c r="S126" s="28">
        <f t="shared" si="53"/>
        <v>0</v>
      </c>
      <c r="T126" s="28">
        <f t="shared" si="53"/>
        <v>0</v>
      </c>
      <c r="U126" s="316">
        <f t="shared" si="53"/>
        <v>0</v>
      </c>
      <c r="V126" s="126"/>
      <c r="W126" s="111"/>
      <c r="X126" s="21"/>
      <c r="Y126" s="78"/>
      <c r="Z126" s="21"/>
      <c r="AA126" s="79"/>
      <c r="AB126" s="14"/>
      <c r="AC126" s="14"/>
      <c r="AD126" s="14"/>
      <c r="AE126" s="14"/>
      <c r="AF126" s="14"/>
      <c r="AG126" s="14"/>
    </row>
    <row r="127" spans="1:33" x14ac:dyDescent="0.2">
      <c r="A127" s="133" t="s">
        <v>97</v>
      </c>
      <c r="B127" s="42"/>
      <c r="C127" s="340"/>
      <c r="D127" s="30">
        <v>4</v>
      </c>
      <c r="E127" s="280" t="s">
        <v>40</v>
      </c>
      <c r="F127" s="49" t="s">
        <v>24</v>
      </c>
      <c r="G127" s="146"/>
      <c r="H127" s="28">
        <f t="shared" si="53"/>
        <v>0</v>
      </c>
      <c r="I127" s="28">
        <f t="shared" si="53"/>
        <v>0</v>
      </c>
      <c r="J127" s="28">
        <f t="shared" si="53"/>
        <v>0</v>
      </c>
      <c r="K127" s="28">
        <f t="shared" si="53"/>
        <v>0</v>
      </c>
      <c r="L127" s="28">
        <f t="shared" si="53"/>
        <v>0</v>
      </c>
      <c r="M127" s="28">
        <f t="shared" si="53"/>
        <v>0</v>
      </c>
      <c r="N127" s="28">
        <f t="shared" si="53"/>
        <v>0</v>
      </c>
      <c r="O127" s="28">
        <f t="shared" si="53"/>
        <v>0</v>
      </c>
      <c r="P127" s="28">
        <f t="shared" si="53"/>
        <v>0</v>
      </c>
      <c r="Q127" s="28">
        <f t="shared" si="53"/>
        <v>0</v>
      </c>
      <c r="R127" s="28">
        <f t="shared" si="53"/>
        <v>0</v>
      </c>
      <c r="S127" s="28">
        <f t="shared" si="53"/>
        <v>0</v>
      </c>
      <c r="T127" s="28">
        <f t="shared" si="53"/>
        <v>0</v>
      </c>
      <c r="U127" s="316">
        <f t="shared" si="53"/>
        <v>0</v>
      </c>
      <c r="V127" s="126"/>
      <c r="W127" s="111"/>
      <c r="X127" s="21"/>
      <c r="Y127" s="78"/>
      <c r="Z127" s="21"/>
      <c r="AA127" s="79"/>
      <c r="AB127" s="14"/>
      <c r="AC127" s="14"/>
      <c r="AD127" s="14"/>
      <c r="AE127" s="14"/>
      <c r="AF127" s="14"/>
      <c r="AG127" s="14"/>
    </row>
    <row r="128" spans="1:33" x14ac:dyDescent="0.2">
      <c r="A128" s="133" t="s">
        <v>97</v>
      </c>
      <c r="B128" s="42"/>
      <c r="C128" s="340"/>
      <c r="D128" s="30">
        <v>5</v>
      </c>
      <c r="E128" s="280" t="s">
        <v>41</v>
      </c>
      <c r="F128" s="49" t="s">
        <v>24</v>
      </c>
      <c r="G128" s="146"/>
      <c r="H128" s="28">
        <f t="shared" si="53"/>
        <v>0</v>
      </c>
      <c r="I128" s="28">
        <f t="shared" si="53"/>
        <v>0</v>
      </c>
      <c r="J128" s="28">
        <f t="shared" si="53"/>
        <v>0</v>
      </c>
      <c r="K128" s="28">
        <f t="shared" si="53"/>
        <v>0</v>
      </c>
      <c r="L128" s="28">
        <f t="shared" si="53"/>
        <v>0</v>
      </c>
      <c r="M128" s="28">
        <f t="shared" si="53"/>
        <v>0</v>
      </c>
      <c r="N128" s="28">
        <f t="shared" si="53"/>
        <v>0</v>
      </c>
      <c r="O128" s="28">
        <f t="shared" si="53"/>
        <v>0</v>
      </c>
      <c r="P128" s="28">
        <f t="shared" si="53"/>
        <v>0</v>
      </c>
      <c r="Q128" s="28">
        <f t="shared" si="53"/>
        <v>0</v>
      </c>
      <c r="R128" s="28">
        <f t="shared" si="53"/>
        <v>0</v>
      </c>
      <c r="S128" s="28">
        <f t="shared" si="53"/>
        <v>0</v>
      </c>
      <c r="T128" s="28">
        <f t="shared" si="53"/>
        <v>0</v>
      </c>
      <c r="U128" s="316">
        <f t="shared" si="53"/>
        <v>0</v>
      </c>
      <c r="V128" s="126"/>
      <c r="W128" s="111"/>
      <c r="X128" s="21"/>
      <c r="Y128" s="78"/>
      <c r="Z128" s="21"/>
      <c r="AA128" s="79"/>
      <c r="AB128" s="14"/>
      <c r="AC128" s="14"/>
      <c r="AD128" s="14"/>
      <c r="AE128" s="14"/>
      <c r="AF128" s="14"/>
      <c r="AG128" s="14"/>
    </row>
    <row r="129" spans="1:33" x14ac:dyDescent="0.2">
      <c r="A129" s="133" t="s">
        <v>97</v>
      </c>
      <c r="B129" s="42"/>
      <c r="C129" s="340"/>
      <c r="D129" s="30">
        <v>6</v>
      </c>
      <c r="E129" s="280" t="s">
        <v>42</v>
      </c>
      <c r="F129" s="49" t="s">
        <v>24</v>
      </c>
      <c r="G129" s="146"/>
      <c r="H129" s="28">
        <f t="shared" si="53"/>
        <v>0</v>
      </c>
      <c r="I129" s="28">
        <f t="shared" si="53"/>
        <v>0</v>
      </c>
      <c r="J129" s="28">
        <f t="shared" si="53"/>
        <v>0</v>
      </c>
      <c r="K129" s="28">
        <f t="shared" si="53"/>
        <v>0</v>
      </c>
      <c r="L129" s="28">
        <f t="shared" si="53"/>
        <v>0</v>
      </c>
      <c r="M129" s="28">
        <f t="shared" si="53"/>
        <v>0</v>
      </c>
      <c r="N129" s="28">
        <f t="shared" si="53"/>
        <v>0</v>
      </c>
      <c r="O129" s="28">
        <f t="shared" si="53"/>
        <v>0</v>
      </c>
      <c r="P129" s="28">
        <f t="shared" si="53"/>
        <v>0</v>
      </c>
      <c r="Q129" s="28">
        <f t="shared" si="53"/>
        <v>0</v>
      </c>
      <c r="R129" s="28">
        <f t="shared" si="53"/>
        <v>0</v>
      </c>
      <c r="S129" s="28">
        <f t="shared" si="53"/>
        <v>0</v>
      </c>
      <c r="T129" s="28">
        <f t="shared" si="53"/>
        <v>0</v>
      </c>
      <c r="U129" s="316">
        <f t="shared" si="53"/>
        <v>0</v>
      </c>
      <c r="V129" s="126"/>
      <c r="W129" s="111"/>
      <c r="X129" s="21"/>
      <c r="Y129" s="21"/>
      <c r="Z129" s="21"/>
      <c r="AA129" s="79"/>
      <c r="AB129" s="14"/>
      <c r="AC129" s="14"/>
      <c r="AD129" s="14"/>
      <c r="AE129" s="14"/>
      <c r="AF129" s="14"/>
      <c r="AG129" s="14"/>
    </row>
    <row r="130" spans="1:33" x14ac:dyDescent="0.2">
      <c r="A130" s="133" t="s">
        <v>97</v>
      </c>
      <c r="B130" s="42"/>
      <c r="C130" s="340"/>
      <c r="D130" s="30">
        <v>7</v>
      </c>
      <c r="E130" s="280" t="s">
        <v>43</v>
      </c>
      <c r="F130" s="49" t="s">
        <v>24</v>
      </c>
      <c r="G130" s="146"/>
      <c r="H130" s="28">
        <f t="shared" si="53"/>
        <v>0</v>
      </c>
      <c r="I130" s="28">
        <f t="shared" si="53"/>
        <v>0</v>
      </c>
      <c r="J130" s="28">
        <f t="shared" si="53"/>
        <v>0</v>
      </c>
      <c r="K130" s="28">
        <f t="shared" si="53"/>
        <v>0</v>
      </c>
      <c r="L130" s="28">
        <f t="shared" si="53"/>
        <v>0</v>
      </c>
      <c r="M130" s="28">
        <f t="shared" si="53"/>
        <v>0</v>
      </c>
      <c r="N130" s="28">
        <f t="shared" si="53"/>
        <v>0</v>
      </c>
      <c r="O130" s="28">
        <f t="shared" si="53"/>
        <v>0</v>
      </c>
      <c r="P130" s="28">
        <f t="shared" si="53"/>
        <v>0</v>
      </c>
      <c r="Q130" s="28">
        <f t="shared" si="53"/>
        <v>0</v>
      </c>
      <c r="R130" s="28">
        <f t="shared" si="53"/>
        <v>0</v>
      </c>
      <c r="S130" s="28">
        <f t="shared" si="53"/>
        <v>0</v>
      </c>
      <c r="T130" s="28">
        <f t="shared" si="53"/>
        <v>0</v>
      </c>
      <c r="U130" s="316">
        <f t="shared" si="53"/>
        <v>0</v>
      </c>
      <c r="V130" s="126"/>
      <c r="W130" s="111"/>
      <c r="X130" s="21"/>
      <c r="Y130" s="21"/>
      <c r="Z130" s="21"/>
      <c r="AA130" s="14"/>
      <c r="AB130" s="14"/>
      <c r="AC130" s="14"/>
      <c r="AD130" s="14"/>
      <c r="AE130" s="14"/>
      <c r="AF130" s="14"/>
      <c r="AG130" s="14"/>
    </row>
    <row r="131" spans="1:33" x14ac:dyDescent="0.2">
      <c r="A131" s="133" t="s">
        <v>97</v>
      </c>
      <c r="B131" s="42"/>
      <c r="C131" s="340"/>
      <c r="D131" s="30">
        <v>8</v>
      </c>
      <c r="E131" s="280" t="s">
        <v>44</v>
      </c>
      <c r="F131" s="49" t="s">
        <v>24</v>
      </c>
      <c r="G131" s="146"/>
      <c r="H131" s="28">
        <f t="shared" si="53"/>
        <v>0</v>
      </c>
      <c r="I131" s="28">
        <f t="shared" si="53"/>
        <v>0</v>
      </c>
      <c r="J131" s="28">
        <f t="shared" si="53"/>
        <v>0</v>
      </c>
      <c r="K131" s="28">
        <f t="shared" si="53"/>
        <v>0</v>
      </c>
      <c r="L131" s="28">
        <f t="shared" si="53"/>
        <v>0</v>
      </c>
      <c r="M131" s="28">
        <f t="shared" si="53"/>
        <v>0</v>
      </c>
      <c r="N131" s="28">
        <f t="shared" si="53"/>
        <v>0</v>
      </c>
      <c r="O131" s="28">
        <f t="shared" si="53"/>
        <v>0</v>
      </c>
      <c r="P131" s="28">
        <f t="shared" si="53"/>
        <v>0</v>
      </c>
      <c r="Q131" s="28">
        <f t="shared" si="53"/>
        <v>0</v>
      </c>
      <c r="R131" s="28">
        <f t="shared" si="53"/>
        <v>0</v>
      </c>
      <c r="S131" s="28">
        <f t="shared" si="53"/>
        <v>0</v>
      </c>
      <c r="T131" s="28">
        <f t="shared" si="53"/>
        <v>0</v>
      </c>
      <c r="U131" s="316">
        <f t="shared" si="53"/>
        <v>0</v>
      </c>
      <c r="V131" s="126"/>
      <c r="W131" s="111"/>
      <c r="X131" s="21"/>
      <c r="Y131" s="80"/>
      <c r="Z131" s="21"/>
      <c r="AA131" s="79"/>
      <c r="AB131" s="14"/>
      <c r="AC131" s="14"/>
      <c r="AD131" s="14"/>
      <c r="AE131" s="14"/>
      <c r="AF131" s="14"/>
      <c r="AG131" s="14"/>
    </row>
    <row r="132" spans="1:33" x14ac:dyDescent="0.2">
      <c r="A132" s="133" t="s">
        <v>97</v>
      </c>
      <c r="B132" s="42"/>
      <c r="C132" s="340"/>
      <c r="D132" s="30">
        <v>9</v>
      </c>
      <c r="E132" s="280" t="s">
        <v>45</v>
      </c>
      <c r="F132" s="49" t="s">
        <v>24</v>
      </c>
      <c r="G132" s="146"/>
      <c r="H132" s="28">
        <f t="shared" si="53"/>
        <v>0</v>
      </c>
      <c r="I132" s="28">
        <f t="shared" si="53"/>
        <v>0</v>
      </c>
      <c r="J132" s="28">
        <f t="shared" si="53"/>
        <v>0</v>
      </c>
      <c r="K132" s="28">
        <f t="shared" si="53"/>
        <v>0</v>
      </c>
      <c r="L132" s="28">
        <f t="shared" si="53"/>
        <v>0</v>
      </c>
      <c r="M132" s="28">
        <f t="shared" si="53"/>
        <v>0</v>
      </c>
      <c r="N132" s="28">
        <f t="shared" si="53"/>
        <v>0</v>
      </c>
      <c r="O132" s="28">
        <f t="shared" si="53"/>
        <v>0</v>
      </c>
      <c r="P132" s="28">
        <f t="shared" si="53"/>
        <v>0</v>
      </c>
      <c r="Q132" s="28">
        <f t="shared" si="53"/>
        <v>0</v>
      </c>
      <c r="R132" s="28">
        <f t="shared" si="53"/>
        <v>0</v>
      </c>
      <c r="S132" s="28">
        <f t="shared" si="53"/>
        <v>0</v>
      </c>
      <c r="T132" s="28">
        <f t="shared" si="53"/>
        <v>0</v>
      </c>
      <c r="U132" s="316">
        <f t="shared" si="53"/>
        <v>0</v>
      </c>
      <c r="V132" s="126"/>
      <c r="W132" s="111"/>
      <c r="X132" s="21"/>
      <c r="Y132" s="21"/>
      <c r="Z132" s="21"/>
      <c r="AA132" s="14"/>
      <c r="AB132" s="14"/>
      <c r="AC132" s="14"/>
      <c r="AD132" s="14"/>
      <c r="AE132" s="14"/>
      <c r="AF132" s="14"/>
      <c r="AG132" s="14"/>
    </row>
    <row r="133" spans="1:33" x14ac:dyDescent="0.2">
      <c r="A133" s="133" t="s">
        <v>97</v>
      </c>
      <c r="B133" s="42"/>
      <c r="C133" s="340"/>
      <c r="D133" s="30">
        <v>10</v>
      </c>
      <c r="E133" s="280" t="s">
        <v>46</v>
      </c>
      <c r="F133" s="49" t="s">
        <v>24</v>
      </c>
      <c r="G133" s="146"/>
      <c r="H133" s="28">
        <f t="shared" si="53"/>
        <v>0</v>
      </c>
      <c r="I133" s="28">
        <f t="shared" si="53"/>
        <v>0</v>
      </c>
      <c r="J133" s="28">
        <f t="shared" si="53"/>
        <v>0</v>
      </c>
      <c r="K133" s="28">
        <f t="shared" si="53"/>
        <v>0</v>
      </c>
      <c r="L133" s="28">
        <f t="shared" si="53"/>
        <v>0</v>
      </c>
      <c r="M133" s="28">
        <f t="shared" si="53"/>
        <v>0</v>
      </c>
      <c r="N133" s="28">
        <f t="shared" si="53"/>
        <v>0</v>
      </c>
      <c r="O133" s="28">
        <f t="shared" si="53"/>
        <v>0</v>
      </c>
      <c r="P133" s="28">
        <f t="shared" si="53"/>
        <v>0</v>
      </c>
      <c r="Q133" s="28">
        <f t="shared" si="53"/>
        <v>0</v>
      </c>
      <c r="R133" s="28">
        <f t="shared" si="53"/>
        <v>0</v>
      </c>
      <c r="S133" s="28">
        <f t="shared" si="53"/>
        <v>0</v>
      </c>
      <c r="T133" s="28">
        <f t="shared" si="53"/>
        <v>0</v>
      </c>
      <c r="U133" s="316">
        <f t="shared" si="53"/>
        <v>0</v>
      </c>
      <c r="V133" s="126"/>
      <c r="W133" s="111"/>
      <c r="X133" s="21"/>
      <c r="Y133" s="78"/>
      <c r="Z133" s="21"/>
      <c r="AA133" s="79"/>
      <c r="AB133" s="14"/>
      <c r="AC133" s="14"/>
      <c r="AD133" s="14"/>
      <c r="AE133" s="14"/>
      <c r="AF133" s="14"/>
      <c r="AG133" s="14"/>
    </row>
    <row r="134" spans="1:33" x14ac:dyDescent="0.2">
      <c r="A134" s="133" t="s">
        <v>97</v>
      </c>
      <c r="B134" s="42"/>
      <c r="C134" s="340"/>
      <c r="D134" s="30">
        <v>11</v>
      </c>
      <c r="E134" s="280" t="s">
        <v>47</v>
      </c>
      <c r="F134" s="49" t="s">
        <v>24</v>
      </c>
      <c r="G134" s="146"/>
      <c r="H134" s="28">
        <f t="shared" si="53"/>
        <v>0</v>
      </c>
      <c r="I134" s="28">
        <f t="shared" si="53"/>
        <v>0</v>
      </c>
      <c r="J134" s="28">
        <f t="shared" si="53"/>
        <v>0</v>
      </c>
      <c r="K134" s="28">
        <f t="shared" si="53"/>
        <v>0</v>
      </c>
      <c r="L134" s="28">
        <f t="shared" si="53"/>
        <v>0</v>
      </c>
      <c r="M134" s="28">
        <f t="shared" si="53"/>
        <v>0</v>
      </c>
      <c r="N134" s="28">
        <f t="shared" si="53"/>
        <v>0</v>
      </c>
      <c r="O134" s="28">
        <f t="shared" si="53"/>
        <v>0</v>
      </c>
      <c r="P134" s="28">
        <f t="shared" si="53"/>
        <v>0</v>
      </c>
      <c r="Q134" s="28">
        <f t="shared" si="53"/>
        <v>0</v>
      </c>
      <c r="R134" s="28">
        <f t="shared" si="53"/>
        <v>0</v>
      </c>
      <c r="S134" s="28">
        <f t="shared" si="53"/>
        <v>0</v>
      </c>
      <c r="T134" s="28">
        <f t="shared" si="53"/>
        <v>0</v>
      </c>
      <c r="U134" s="316">
        <f t="shared" si="53"/>
        <v>0</v>
      </c>
      <c r="V134" s="126"/>
      <c r="W134" s="111"/>
      <c r="X134" s="21"/>
      <c r="Y134" s="78"/>
      <c r="Z134" s="21"/>
      <c r="AA134" s="79"/>
      <c r="AB134" s="79"/>
      <c r="AC134" s="14"/>
      <c r="AD134" s="14"/>
      <c r="AE134" s="14"/>
      <c r="AF134" s="14"/>
      <c r="AG134" s="14"/>
    </row>
    <row r="135" spans="1:33" x14ac:dyDescent="0.2">
      <c r="A135" s="133" t="s">
        <v>97</v>
      </c>
      <c r="B135" s="42"/>
      <c r="C135" s="340"/>
      <c r="D135" s="30">
        <v>12</v>
      </c>
      <c r="E135" s="280" t="s">
        <v>48</v>
      </c>
      <c r="F135" s="49" t="s">
        <v>24</v>
      </c>
      <c r="G135" s="146"/>
      <c r="H135" s="28">
        <f t="shared" si="53"/>
        <v>0</v>
      </c>
      <c r="I135" s="28">
        <f t="shared" si="53"/>
        <v>0</v>
      </c>
      <c r="J135" s="28">
        <f t="shared" si="53"/>
        <v>0</v>
      </c>
      <c r="K135" s="28">
        <f t="shared" si="53"/>
        <v>0</v>
      </c>
      <c r="L135" s="28">
        <f t="shared" si="53"/>
        <v>0</v>
      </c>
      <c r="M135" s="28">
        <f t="shared" si="53"/>
        <v>0</v>
      </c>
      <c r="N135" s="28">
        <f t="shared" si="53"/>
        <v>0</v>
      </c>
      <c r="O135" s="28">
        <f t="shared" si="53"/>
        <v>0</v>
      </c>
      <c r="P135" s="28">
        <f t="shared" si="53"/>
        <v>0</v>
      </c>
      <c r="Q135" s="28">
        <f t="shared" si="53"/>
        <v>0</v>
      </c>
      <c r="R135" s="28">
        <f t="shared" si="53"/>
        <v>0</v>
      </c>
      <c r="S135" s="28">
        <f t="shared" si="53"/>
        <v>0</v>
      </c>
      <c r="T135" s="28">
        <f t="shared" si="53"/>
        <v>0</v>
      </c>
      <c r="U135" s="316">
        <f t="shared" si="53"/>
        <v>0</v>
      </c>
      <c r="V135" s="126"/>
      <c r="W135" s="111"/>
      <c r="X135" s="21"/>
      <c r="Y135" s="21"/>
      <c r="Z135" s="21"/>
      <c r="AA135" s="14"/>
      <c r="AB135" s="14"/>
      <c r="AC135" s="14"/>
      <c r="AD135" s="14"/>
      <c r="AE135" s="14"/>
      <c r="AF135" s="14"/>
      <c r="AG135" s="14"/>
    </row>
    <row r="136" spans="1:33" x14ac:dyDescent="0.2">
      <c r="A136" s="133" t="s">
        <v>97</v>
      </c>
      <c r="B136" s="42"/>
      <c r="C136" s="339" t="s">
        <v>87</v>
      </c>
      <c r="D136" s="77" t="s">
        <v>214</v>
      </c>
      <c r="E136" s="22"/>
      <c r="F136" s="29" t="s">
        <v>19</v>
      </c>
      <c r="G136" s="150"/>
      <c r="H136" s="11">
        <f>IF(H1&gt;0,+SUM(INDEX($H$124:$U$135,H1,1):INDEX($H$124:$U$135,H1,H2)),0)</f>
        <v>0</v>
      </c>
      <c r="I136" s="11">
        <f>IF(I1=H1,I123,IF(I1&gt;0,+SUM(INDEX($H$124:$U$135,I1,1):INDEX($H$124:$U$135,I1,I2)),0))</f>
        <v>0</v>
      </c>
      <c r="J136" s="11">
        <f>IF(J1=I1,J123,IF(J1&gt;0,+SUM(INDEX($H$124:$U$135,J1,1):INDEX($H$124:$U$135,J1,J2)),0))</f>
        <v>0</v>
      </c>
      <c r="K136" s="11">
        <f>IF(K1=J1,K123,IF(K1&gt;0,+SUM(INDEX($H$124:$U$135,K1,1):INDEX($H$124:$U$135,K1,K2)),0))</f>
        <v>0</v>
      </c>
      <c r="L136" s="11">
        <f>IF(L1=K1,L123,IF(L1&gt;0,+SUM(INDEX($H$124:$U$135,L1,1):INDEX($H$124:$U$135,L1,L2)),0))</f>
        <v>0</v>
      </c>
      <c r="M136" s="11">
        <f>IF(M1=L1,M123,IF(M1&gt;0,+SUM(INDEX($H$124:$U$135,M1,1):INDEX($H$124:$U$135,M1,M2)),0))</f>
        <v>0</v>
      </c>
      <c r="N136" s="11">
        <f>IF(N1=M1,N123,IF(N1&gt;0,+SUM(INDEX($H$124:$U$135,N1,1):INDEX($H$124:$U$135,N1,N2)),0))</f>
        <v>0</v>
      </c>
      <c r="O136" s="11">
        <f>IF(O1=N1,O123,IF(O1&gt;0,+SUM(INDEX($H$124:$U$135,O1,1):INDEX($H$124:$U$135,O1,O2)),0))</f>
        <v>0</v>
      </c>
      <c r="P136" s="11">
        <f>IF(P1=O1,P123,IF(P1&gt;0,+SUM(INDEX($H$124:$U$135,P1,1):INDEX($H$124:$U$135,P1,P2)),0))</f>
        <v>0</v>
      </c>
      <c r="Q136" s="11">
        <f>IF(Q1=P1,Q123,IF(Q1&gt;0,+SUM(INDEX($H$124:$U$135,Q1,1):INDEX($H$124:$U$135,Q1,Q2)),0))</f>
        <v>0</v>
      </c>
      <c r="R136" s="11">
        <f>IF(R1=Q1,R123,IF(R1&gt;0,+SUM(INDEX($H$124:$U$135,R1,1):INDEX($H$124:$U$135,R1,R2)),0))</f>
        <v>0</v>
      </c>
      <c r="S136" s="11">
        <f>IF(S1=R1,S123,IF(S1&gt;0,+SUM(INDEX($H$124:$U$135,S1,1):INDEX($H$124:$U$135,S1,S2)),0))</f>
        <v>0</v>
      </c>
      <c r="T136" s="11">
        <f>IF(T1=S1,T123,IF(T1&gt;0,+SUM(INDEX($H$124:$U$135,T1,1):INDEX($H$124:$U$135,T1,T2)),0))</f>
        <v>0</v>
      </c>
      <c r="U136" s="115">
        <f>IF(U1=T1,U123,IF(U1&gt;0,+SUM(INDEX($H$124:$U$135,U1,1):INDEX($H$124:$U$135,U1,U2)),0))</f>
        <v>0</v>
      </c>
      <c r="V136" s="34"/>
      <c r="W136" s="111"/>
      <c r="X136" s="21"/>
      <c r="Y136" s="129"/>
      <c r="Z136" s="21"/>
      <c r="AA136" s="14"/>
      <c r="AB136" s="14"/>
      <c r="AC136" s="14"/>
      <c r="AD136" s="14"/>
      <c r="AE136" s="14"/>
      <c r="AF136" s="14"/>
      <c r="AG136" s="14"/>
    </row>
    <row r="137" spans="1:33" x14ac:dyDescent="0.2">
      <c r="A137" s="133" t="s">
        <v>97</v>
      </c>
      <c r="B137" s="42"/>
      <c r="C137" s="339"/>
      <c r="D137" s="274" t="s">
        <v>200</v>
      </c>
      <c r="E137" s="22"/>
      <c r="F137" s="29" t="s">
        <v>19</v>
      </c>
      <c r="G137" s="150"/>
      <c r="H137" s="11">
        <f t="shared" ref="H137:U137" si="54">+SUMIF($C$109:$C$136,"A",H$109:H$136)</f>
        <v>0</v>
      </c>
      <c r="I137" s="11">
        <f t="shared" si="54"/>
        <v>0</v>
      </c>
      <c r="J137" s="11">
        <f t="shared" si="54"/>
        <v>0</v>
      </c>
      <c r="K137" s="11">
        <f t="shared" si="54"/>
        <v>0</v>
      </c>
      <c r="L137" s="11">
        <f t="shared" si="54"/>
        <v>0</v>
      </c>
      <c r="M137" s="11">
        <f t="shared" si="54"/>
        <v>0</v>
      </c>
      <c r="N137" s="11">
        <f t="shared" si="54"/>
        <v>0</v>
      </c>
      <c r="O137" s="11">
        <f t="shared" si="54"/>
        <v>0</v>
      </c>
      <c r="P137" s="11">
        <f t="shared" si="54"/>
        <v>0</v>
      </c>
      <c r="Q137" s="11">
        <f t="shared" si="54"/>
        <v>0</v>
      </c>
      <c r="R137" s="11">
        <f t="shared" si="54"/>
        <v>0</v>
      </c>
      <c r="S137" s="11">
        <f t="shared" si="54"/>
        <v>0</v>
      </c>
      <c r="T137" s="11">
        <f t="shared" si="54"/>
        <v>0</v>
      </c>
      <c r="U137" s="115">
        <f t="shared" si="54"/>
        <v>0</v>
      </c>
      <c r="V137" s="126"/>
      <c r="W137" s="111"/>
      <c r="X137" s="78"/>
      <c r="Y137" s="129"/>
      <c r="Z137" s="21"/>
      <c r="AA137" s="14"/>
      <c r="AB137" s="14"/>
      <c r="AC137" s="14"/>
      <c r="AD137" s="14"/>
      <c r="AE137" s="14"/>
      <c r="AF137" s="14"/>
      <c r="AG137" s="14"/>
    </row>
    <row r="138" spans="1:33" x14ac:dyDescent="0.2">
      <c r="A138" s="133" t="s">
        <v>97</v>
      </c>
      <c r="B138" s="23"/>
      <c r="C138" s="341"/>
      <c r="D138" s="57" t="s">
        <v>397</v>
      </c>
      <c r="E138" s="27"/>
      <c r="F138" s="29" t="s">
        <v>19</v>
      </c>
      <c r="G138" s="150"/>
      <c r="H138" s="11">
        <f>IF(H115=0,ROUND(H137/12,2),IF(H11&lt;&gt;"NO",H115+H116,ROUND(IF(Tablas!#REF!="TOPEMENS",H115-MIN(H115,HLOOKUP(H1,Tablas!$B$112:$N$117,4,FALSE)/2),H115-MIN(H115,H10/2))*(H115+H116)/H115,2)))</f>
        <v>0</v>
      </c>
      <c r="I138" s="11">
        <f>IF(I115=0,ROUND(I137/12,2),IF(I11&lt;&gt;"NO",I115+I116,ROUND(IF(Tablas!A110="TOPEMENS",I115-MIN(I115,HLOOKUP(I1,Tablas!$B$112:$N$117,4,FALSE)/2),I115-MIN(I115,I10/2))*(I115+I116)/I115,2)))</f>
        <v>0</v>
      </c>
      <c r="J138" s="11">
        <f>IF(J115=0,ROUND(J137/12,2),IF(J11&lt;&gt;"NO",J115+J116,ROUND(IF(Tablas!B110="TOPEMENS",J115-MIN(J115,HLOOKUP(J1,Tablas!$B$112:$N$117,4,FALSE)/2),J115-MIN(J115,J10/2))*(J115+J116)/J115,2)))</f>
        <v>0</v>
      </c>
      <c r="K138" s="11">
        <f>IF(K115=0,ROUND(K137/12,2),IF(K11&lt;&gt;"NO",K115+K116,ROUND(IF(Tablas!C110="TOPEMENS",K115-MIN(K115,HLOOKUP(K1,Tablas!$B$112:$N$117,4,FALSE)/2),K115-MIN(K115,K10/2))*(K115+K116)/K115,2)))</f>
        <v>0</v>
      </c>
      <c r="L138" s="11">
        <f>IF(L115=0,ROUND(L137/12,2),IF(L11&lt;&gt;"NO",L115+L116,ROUND(IF(Tablas!D110="TOPEMENS",L115-MIN(L115,HLOOKUP(L1,Tablas!$B$112:$N$117,4,FALSE)/2),L115-MIN(L115,L10/2))*(L115+L116)/L115,2)))</f>
        <v>0</v>
      </c>
      <c r="M138" s="11">
        <f>IF(M115=0,ROUND(M137/12,2),IF(M11&lt;&gt;"NO",M115+M116,ROUND(IF(Tablas!E110="TOPEMENS",M115-MIN(M115,HLOOKUP(M1,Tablas!$B$112:$N$117,4,FALSE)/2),M115-MIN(M115,M10/2))*(M115+M116)/M115,2)))</f>
        <v>0</v>
      </c>
      <c r="N138" s="11">
        <f>IF(N115=0,ROUND(N137/12,2),IF(N11&lt;&gt;"NO",N115+N116,ROUND(IF(Tablas!F110="TOPEMENS",N115-MIN(N115,HLOOKUP(N1,Tablas!$B$112:$N$117,4,FALSE)/2),N115-MIN(N115,N10/2))*(N115+N116)/N115,2)))</f>
        <v>0</v>
      </c>
      <c r="O138" s="11">
        <f>IF(O115=0,ROUND(O137/12,2),IF(O11&lt;&gt;"NO",O115+O116,ROUND(IF(Tablas!G110="TOPEMENS",O115-MIN(O115,HLOOKUP(O1,Tablas!$B$112:$N$117,4,FALSE)/2),O115-MIN(O115,O10/2))*(O115+O116)/O115,2)))</f>
        <v>0</v>
      </c>
      <c r="P138" s="11">
        <f>IF(P115=0,ROUND(P137/12,2),IF(P11&lt;&gt;"NO",P115+P116,ROUND(IF(Tablas!H110="TOPEMENS",P115-MIN(P115,HLOOKUP(P1,Tablas!$B$112:$N$117,4,FALSE)/2),P115-MIN(P115,P10/2))*(P115+P116)/P115,2)))</f>
        <v>0</v>
      </c>
      <c r="Q138" s="11">
        <f>IF(Q115=0,ROUND(Q137/12,2),IF(Q11&lt;&gt;"NO",Q115+Q116,ROUND(IF(Tablas!I110="TOPEMENS",Q115-MIN(Q115,HLOOKUP(Q1,Tablas!$B$112:$N$117,4,FALSE)/2),Q115-MIN(Q115,Q10/2))*(Q115+Q116)/Q115,2)))</f>
        <v>0</v>
      </c>
      <c r="R138" s="11">
        <f>IF(R115=0,ROUND(R137/12,2),IF(R11&lt;&gt;"NO",R115+R116,ROUND(IF(Tablas!J110="TOPEMENS",R115-MIN(R115,HLOOKUP(R1,Tablas!$B$112:$N$117,4,FALSE)/2),R115-MIN(R115,R10/2))*(R115+R116)/R115,2)))</f>
        <v>0</v>
      </c>
      <c r="S138" s="11">
        <f>IF(S115=0,ROUND(S137/12,2),IF(S11&lt;&gt;"NO",S115+S116,ROUND(IF(Tablas!K110="TOPEMENS",S115-MIN(S115,HLOOKUP(S1,Tablas!$B$112:$N$117,4,FALSE)/2),S115-MIN(S115,S10/2))*(S115+S116)/S115,2)))</f>
        <v>0</v>
      </c>
      <c r="T138" s="11">
        <f>IF(T115=0,ROUND(T137/12,2),IF(T11&lt;&gt;"NO",T115+T116,ROUND(IF(Tablas!L110="TOPEMENS",T115-MIN(T115,HLOOKUP(T1,Tablas!$B$112:$N$117,4,FALSE)/2),T115-MIN(T115,T10/2))*(T115+T116)/T115,2)))</f>
        <v>0</v>
      </c>
      <c r="U138" s="115">
        <f>IF(U115=0,ROUND(U137/12,2),IF(U11&lt;&gt;"NO",U115+U116,ROUND(IF(Tablas!M110="TOPEMENS",U115-MIN(U115,HLOOKUP(U1,Tablas!$B$112:$N$117,4,FALSE)/2),U115-MIN(U115,U10/2))*(U115+U116)/U115,2)))</f>
        <v>0</v>
      </c>
      <c r="V138" s="126"/>
      <c r="W138" s="111"/>
      <c r="X138" s="78"/>
      <c r="Y138" s="129"/>
      <c r="Z138" s="21"/>
      <c r="AA138" s="14"/>
      <c r="AB138" s="14"/>
      <c r="AC138" s="14"/>
      <c r="AD138" s="14"/>
      <c r="AE138" s="14"/>
      <c r="AF138" s="14"/>
      <c r="AG138" s="14"/>
    </row>
    <row r="139" spans="1:33" x14ac:dyDescent="0.2">
      <c r="A139" s="133" t="s">
        <v>97</v>
      </c>
      <c r="B139" s="23"/>
      <c r="C139" s="341" t="s">
        <v>87</v>
      </c>
      <c r="D139" s="274" t="s">
        <v>229</v>
      </c>
      <c r="E139" s="280"/>
      <c r="F139" s="29" t="s">
        <v>19</v>
      </c>
      <c r="G139" s="150"/>
      <c r="H139" s="12">
        <f>+IF(OR(H$1&gt;6,H$11="NO"),0,H138)</f>
        <v>0</v>
      </c>
      <c r="I139" s="12">
        <f>+IF(I$1&gt;6,0, IF(I$115=0,IF(I$11="NO",0,I$138),IF(Tablas!$F$103="FINAL",0,I$138-SUM($H139:H139))))</f>
        <v>0</v>
      </c>
      <c r="J139" s="12">
        <f>+IF(J$1&gt;6,0, IF(J$115=0,IF(J$11="NO",0,J$138),IF(Tablas!$F$103="FINAL",0,J$138-SUM($H139:I139))))</f>
        <v>0</v>
      </c>
      <c r="K139" s="12">
        <f>+IF(K$1&gt;6,0, IF(K$115=0,IF(K$11="NO",0,K$138),IF(Tablas!$F$103="FINAL",0,K$138-SUM($H139:J139))))</f>
        <v>0</v>
      </c>
      <c r="L139" s="12">
        <f>+IF(L$1&gt;6,0, IF(L$115=0,IF(L$11="NO",0,L$138),IF(Tablas!$F$103="FINAL",0,L$138-SUM($H139:K139))))</f>
        <v>0</v>
      </c>
      <c r="M139" s="12">
        <f>+IF(M$1&gt;6,0, IF(M$115=0,IF(M$11="NO",0,M$138),IF(Tablas!$F$103="FINAL",0,M$138-SUM($H139:L139))))</f>
        <v>0</v>
      </c>
      <c r="N139" s="12">
        <f>+IF(N$1&gt;6,0, IF(N$115=0,IF(N$11="NO",0,N$138),IF(Tablas!$F$103="FINAL",0,N$138-SUM($H139:M139))))</f>
        <v>0</v>
      </c>
      <c r="O139" s="12">
        <f>+IF(O$1&gt;6,0, IF(O$115=0,IF(O$11="NO",0,O$138),IF(Tablas!$F$103="FINAL",0,O$138-SUM($H139:N139))))</f>
        <v>0</v>
      </c>
      <c r="P139" s="12">
        <f>+IF(P$1&gt;6,0, IF(P$115=0,IF(P$11="NO",0,P$138),IF(Tablas!$F$103="FINAL",0,P$138-SUM($H139:O139))))</f>
        <v>0</v>
      </c>
      <c r="Q139" s="12">
        <f>+IF(Q$1&gt;6,0, IF(Q$115=0,IF(Q$11="NO",0,Q$138),IF(Tablas!$F$103="FINAL",0,Q$138-SUM($H139:P139))))</f>
        <v>0</v>
      </c>
      <c r="R139" s="12">
        <f>+IF(R$1&gt;6,0, IF(R$115=0,IF(R$11="NO",0,R$138),IF(Tablas!$F$103="FINAL",0,R$138-SUM($H139:Q139))))</f>
        <v>0</v>
      </c>
      <c r="S139" s="12">
        <f>+IF(S$1&gt;6,0, IF(S$115=0,IF(S$11="NO",0,S$138),IF(Tablas!$F$103="FINAL",0,S$138-SUM($H139:R139))))</f>
        <v>0</v>
      </c>
      <c r="T139" s="12">
        <f>+IF(T$1&gt;6,0, IF(T$115=0,IF(T$11="NO",0,T$138),IF(Tablas!$F$103="FINAL",0,T$138-SUM($H139:S139))))</f>
        <v>0</v>
      </c>
      <c r="U139" s="315">
        <f>+IF(U$1&gt;6,0, IF(U$115=0,IF(U$11="NO",0,U$138),IF(Tablas!$F$103="FINAL",0,U$138-SUM($H139:T139))))</f>
        <v>0</v>
      </c>
      <c r="V139" s="126"/>
      <c r="W139" s="111"/>
      <c r="X139" s="78"/>
      <c r="Y139" s="78"/>
      <c r="Z139" s="21"/>
      <c r="AA139" s="79"/>
      <c r="AB139" s="14"/>
      <c r="AC139" s="14"/>
      <c r="AD139" s="14"/>
      <c r="AE139" s="14"/>
      <c r="AF139" s="14"/>
      <c r="AG139" s="14"/>
    </row>
    <row r="140" spans="1:33" x14ac:dyDescent="0.2">
      <c r="A140" s="133" t="s">
        <v>97</v>
      </c>
      <c r="B140" s="23"/>
      <c r="C140" s="341" t="s">
        <v>87</v>
      </c>
      <c r="D140" s="274" t="s">
        <v>230</v>
      </c>
      <c r="E140" s="280"/>
      <c r="F140" s="29" t="s">
        <v>19</v>
      </c>
      <c r="G140" s="150"/>
      <c r="H140" s="12">
        <f>+IF(OR(H$1&lt;7,H$11="NO"),0,H138)</f>
        <v>0</v>
      </c>
      <c r="I140" s="12">
        <f>+IF(I$1&lt;7,0, IF(I$115=0,IF(I$11="NO",0,I$138),IF(Tablas!$F$103="FINAL",0,I$138-SUM($H140:H140))))</f>
        <v>0</v>
      </c>
      <c r="J140" s="12">
        <f>+IF(J$1&lt;7,0, IF(J$115=0,IF(J$11="NO",0,J$138),IF(Tablas!$F$103="FINAL",0,J$138-SUM($H140:I140))))</f>
        <v>0</v>
      </c>
      <c r="K140" s="12">
        <f>+IF(K$1&lt;7,0, IF(K$115=0,IF(K$11="NO",0,K$138),IF(Tablas!$F$103="FINAL",0,K$138-SUM($H140:J140))))</f>
        <v>0</v>
      </c>
      <c r="L140" s="12">
        <f>+IF(L$1&lt;7,0, IF(L$115=0,IF(L$11="NO",0,L$138),IF(Tablas!$F$103="FINAL",0,L$138-SUM($H140:K140))))</f>
        <v>0</v>
      </c>
      <c r="M140" s="12">
        <f>+IF(M$1&lt;7,0, IF(M$115=0,IF(M$11="NO",0,M$138),IF(Tablas!$F$103="FINAL",0,M$138-SUM($H140:L140))))</f>
        <v>0</v>
      </c>
      <c r="N140" s="12">
        <f>+IF(N$1&lt;7,0, IF(N$115=0,IF(N$11="NO",0,N$138),IF(Tablas!$F$103="FINAL",0,N$138-SUM($H140:M140))))</f>
        <v>0</v>
      </c>
      <c r="O140" s="12">
        <f>+IF(O$1&lt;7,0, IF(O$115=0,IF(O$11="NO",0,O$138),IF(Tablas!$F$103="FINAL",0,O$138-SUM($H140:N140))))</f>
        <v>0</v>
      </c>
      <c r="P140" s="12">
        <f>+IF(P$1&lt;7,0, IF(P$115=0,IF(P$11="NO",0,P$138),IF(Tablas!$F$103="FINAL",0,P$138-SUM($H140:O140))))</f>
        <v>0</v>
      </c>
      <c r="Q140" s="12">
        <f>+IF(Q$1&lt;7,0, IF(Q$115=0,IF(Q$11="NO",0,Q$138),IF(Tablas!$F$103="FINAL",0,Q$138-SUM($H140:P140))))</f>
        <v>0</v>
      </c>
      <c r="R140" s="12">
        <f>+IF(R$1&lt;7,0, IF(R$115=0,IF(R$11="NO",0,R$138),IF(Tablas!$F$103="FINAL",0,R$138-SUM($H140:Q140))))</f>
        <v>0</v>
      </c>
      <c r="S140" s="12">
        <f>+IF(S$1&lt;7,0, IF(S$115=0,IF(S$11="NO",0,S$138),IF(Tablas!$F$103="FINAL",0,S$138-SUM($H140:R140))))</f>
        <v>0</v>
      </c>
      <c r="T140" s="12">
        <f>+IF(T$1&lt;7,0, IF(T$115=0,IF(T$11="NO",0,T$138),IF(Tablas!$F$103="FINAL",0,T$138-SUM($H140:S140))))</f>
        <v>0</v>
      </c>
      <c r="U140" s="315">
        <f>+IF(U$1&lt;7,0, IF(U$115=0,IF(U$11="NO",0,U$138),IF(Tablas!$F$103="FINAL",0,U$138-SUM($H140:T140))))</f>
        <v>0</v>
      </c>
      <c r="V140" s="126"/>
      <c r="W140" s="111"/>
      <c r="X140" s="78"/>
      <c r="Y140" s="78"/>
      <c r="Z140" s="21"/>
      <c r="AA140" s="79"/>
      <c r="AB140" s="14"/>
      <c r="AC140" s="14"/>
      <c r="AD140" s="14"/>
      <c r="AE140" s="14"/>
      <c r="AF140" s="14"/>
      <c r="AG140" s="14"/>
    </row>
    <row r="141" spans="1:33" x14ac:dyDescent="0.2">
      <c r="A141" s="133" t="s">
        <v>97</v>
      </c>
      <c r="B141" s="23"/>
      <c r="C141" s="50"/>
      <c r="D141" s="57" t="s">
        <v>215</v>
      </c>
      <c r="E141" s="35"/>
      <c r="F141" s="29" t="s">
        <v>19</v>
      </c>
      <c r="G141" s="150"/>
      <c r="H141" s="12">
        <f>+H137+SUM(H139:H140)</f>
        <v>0</v>
      </c>
      <c r="I141" s="12">
        <f t="shared" ref="I141:U141" si="55">+I137+SUM(I139:I140)</f>
        <v>0</v>
      </c>
      <c r="J141" s="12">
        <f t="shared" si="55"/>
        <v>0</v>
      </c>
      <c r="K141" s="12">
        <f t="shared" si="55"/>
        <v>0</v>
      </c>
      <c r="L141" s="12">
        <f t="shared" si="55"/>
        <v>0</v>
      </c>
      <c r="M141" s="12">
        <f t="shared" si="55"/>
        <v>0</v>
      </c>
      <c r="N141" s="12">
        <f t="shared" si="55"/>
        <v>0</v>
      </c>
      <c r="O141" s="12">
        <f t="shared" si="55"/>
        <v>0</v>
      </c>
      <c r="P141" s="12">
        <f t="shared" si="55"/>
        <v>0</v>
      </c>
      <c r="Q141" s="12">
        <f t="shared" si="55"/>
        <v>0</v>
      </c>
      <c r="R141" s="12">
        <f t="shared" si="55"/>
        <v>0</v>
      </c>
      <c r="S141" s="12">
        <f t="shared" si="55"/>
        <v>0</v>
      </c>
      <c r="T141" s="12">
        <f t="shared" si="55"/>
        <v>0</v>
      </c>
      <c r="U141" s="315">
        <f t="shared" si="55"/>
        <v>0</v>
      </c>
      <c r="V141" s="126"/>
      <c r="W141" s="111"/>
      <c r="X141" s="78"/>
      <c r="Y141" s="78"/>
      <c r="Z141" s="21"/>
      <c r="AA141" s="79"/>
      <c r="AB141" s="14"/>
      <c r="AC141" s="14"/>
      <c r="AD141" s="14"/>
      <c r="AE141" s="14"/>
      <c r="AF141" s="14"/>
      <c r="AG141" s="14"/>
    </row>
    <row r="142" spans="1:33" x14ac:dyDescent="0.2">
      <c r="A142" s="133" t="s">
        <v>98</v>
      </c>
      <c r="B142" s="23"/>
      <c r="C142" s="50"/>
      <c r="D142" s="57" t="s">
        <v>210</v>
      </c>
      <c r="E142" s="35"/>
      <c r="F142" s="29" t="s">
        <v>19</v>
      </c>
      <c r="G142" s="150"/>
      <c r="H142" s="12">
        <f t="shared" ref="H142:U142" si="56">+SUMIF($D$109:$D$121,"H",H109:H121)</f>
        <v>0</v>
      </c>
      <c r="I142" s="12">
        <f t="shared" si="56"/>
        <v>0</v>
      </c>
      <c r="J142" s="12">
        <f t="shared" si="56"/>
        <v>0</v>
      </c>
      <c r="K142" s="12">
        <f t="shared" si="56"/>
        <v>0</v>
      </c>
      <c r="L142" s="12">
        <f t="shared" si="56"/>
        <v>0</v>
      </c>
      <c r="M142" s="12">
        <f t="shared" si="56"/>
        <v>0</v>
      </c>
      <c r="N142" s="12">
        <f t="shared" si="56"/>
        <v>0</v>
      </c>
      <c r="O142" s="12">
        <f t="shared" si="56"/>
        <v>0</v>
      </c>
      <c r="P142" s="12">
        <f t="shared" si="56"/>
        <v>0</v>
      </c>
      <c r="Q142" s="12">
        <f t="shared" si="56"/>
        <v>0</v>
      </c>
      <c r="R142" s="12">
        <f t="shared" si="56"/>
        <v>0</v>
      </c>
      <c r="S142" s="12">
        <f t="shared" si="56"/>
        <v>0</v>
      </c>
      <c r="T142" s="12">
        <f t="shared" si="56"/>
        <v>0</v>
      </c>
      <c r="U142" s="315">
        <f t="shared" si="56"/>
        <v>0</v>
      </c>
      <c r="V142" s="70"/>
      <c r="W142" s="111"/>
      <c r="X142" s="78"/>
      <c r="Y142" s="21"/>
      <c r="Z142" s="21"/>
      <c r="AA142" s="79"/>
      <c r="AB142" s="14"/>
      <c r="AC142" s="14"/>
      <c r="AD142" s="14"/>
      <c r="AE142" s="14"/>
      <c r="AF142" s="14"/>
      <c r="AG142" s="14"/>
    </row>
    <row r="143" spans="1:33" x14ac:dyDescent="0.2">
      <c r="A143" s="133" t="s">
        <v>98</v>
      </c>
      <c r="B143" s="23"/>
      <c r="C143" s="50"/>
      <c r="D143" s="57" t="s">
        <v>220</v>
      </c>
      <c r="E143" s="35"/>
      <c r="F143" s="29" t="s">
        <v>19</v>
      </c>
      <c r="G143" s="150"/>
      <c r="H143" s="12">
        <f>+IF(H1&gt;0,SUM($H$141:H$141),0)</f>
        <v>0</v>
      </c>
      <c r="I143" s="12">
        <f>+IF(I1&gt;0,SUM($H$141:I$141),0)</f>
        <v>0</v>
      </c>
      <c r="J143" s="12">
        <f>+IF(J1&gt;0,SUM($H$141:J$141),0)</f>
        <v>0</v>
      </c>
      <c r="K143" s="12">
        <f>+IF(K1&gt;0,SUM($H$141:K$141),0)</f>
        <v>0</v>
      </c>
      <c r="L143" s="12">
        <f>+IF(L1&gt;0,SUM($H$141:L$141),0)</f>
        <v>0</v>
      </c>
      <c r="M143" s="12">
        <f>+IF(M1&gt;0,SUM($H$141:M$141),0)</f>
        <v>0</v>
      </c>
      <c r="N143" s="12">
        <f>+IF(N1&gt;0,SUM($H$141:N$141),0)</f>
        <v>0</v>
      </c>
      <c r="O143" s="12">
        <f>+IF(O1&gt;0,SUM($H$141:O$141),0)</f>
        <v>0</v>
      </c>
      <c r="P143" s="12">
        <f>+IF(P1&gt;0,SUM($H$141:P$141),0)</f>
        <v>0</v>
      </c>
      <c r="Q143" s="12">
        <f>+IF(Q1&gt;0,SUM($H$141:Q$141),0)</f>
        <v>0</v>
      </c>
      <c r="R143" s="12">
        <f>+IF(R1&gt;0,SUM($H$141:R$141),0)</f>
        <v>0</v>
      </c>
      <c r="S143" s="12">
        <f>+IF(S1&gt;0,SUM($H$141:S$141),0)</f>
        <v>0</v>
      </c>
      <c r="T143" s="12">
        <f>+IF(T1&gt;0,SUM($H$141:T$141),0)</f>
        <v>0</v>
      </c>
      <c r="U143" s="315">
        <f>+IF(U1&gt;0,SUM($H$141:U$141),0)</f>
        <v>0</v>
      </c>
      <c r="V143" s="294">
        <f>+V72</f>
        <v>0</v>
      </c>
      <c r="W143" s="111"/>
      <c r="X143" s="78"/>
      <c r="Y143" s="21"/>
      <c r="Z143" s="21"/>
      <c r="AA143" s="79"/>
      <c r="AB143" s="14"/>
      <c r="AC143" s="14"/>
      <c r="AD143" s="14"/>
      <c r="AE143" s="14"/>
      <c r="AF143" s="14"/>
      <c r="AG143" s="14"/>
    </row>
    <row r="144" spans="1:33" x14ac:dyDescent="0.2">
      <c r="A144" s="133" t="s">
        <v>98</v>
      </c>
      <c r="B144" s="23"/>
      <c r="C144" s="50"/>
      <c r="D144" s="57" t="s">
        <v>216</v>
      </c>
      <c r="E144" s="35"/>
      <c r="F144" s="29" t="s">
        <v>19</v>
      </c>
      <c r="G144" s="150"/>
      <c r="H144" s="12">
        <f>+IF(H1&gt;0,SUM($H$142:H$142),0)</f>
        <v>0</v>
      </c>
      <c r="I144" s="12">
        <f>+IF(I1&gt;0,SUM($H$142:I$142),0)</f>
        <v>0</v>
      </c>
      <c r="J144" s="12">
        <f>+IF(J1&gt;0,SUM($H$142:J$142),0)</f>
        <v>0</v>
      </c>
      <c r="K144" s="12">
        <f>+IF(K1&gt;0,SUM($H$142:K$142),0)</f>
        <v>0</v>
      </c>
      <c r="L144" s="12">
        <f>+IF(L1&gt;0,SUM($H$142:L$142),0)</f>
        <v>0</v>
      </c>
      <c r="M144" s="12">
        <f>+IF(M1&gt;0,SUM($H$142:M$142),0)</f>
        <v>0</v>
      </c>
      <c r="N144" s="12">
        <f>+IF(N1&gt;0,SUM($H$142:N$142),0)</f>
        <v>0</v>
      </c>
      <c r="O144" s="12">
        <f>+IF(O1&gt;0,SUM($H$142:O$142),0)</f>
        <v>0</v>
      </c>
      <c r="P144" s="12">
        <f>+IF(P1&gt;0,SUM($H$142:P$142),0)</f>
        <v>0</v>
      </c>
      <c r="Q144" s="12">
        <f>+IF(Q1&gt;0,SUM($H$142:Q$142),0)</f>
        <v>0</v>
      </c>
      <c r="R144" s="12">
        <f>+IF(R1&gt;0,SUM($H$142:R$142),0)</f>
        <v>0</v>
      </c>
      <c r="S144" s="12">
        <f>+IF(S1&gt;0,SUM($H$142:S$142),0)</f>
        <v>0</v>
      </c>
      <c r="T144" s="12">
        <f>+IF(T1&gt;0,SUM($H$142:T$142),0)</f>
        <v>0</v>
      </c>
      <c r="U144" s="315">
        <f>+IF(U1&gt;0,SUM($H$142:U$142),0)</f>
        <v>0</v>
      </c>
      <c r="V144" s="294">
        <f>+U144</f>
        <v>0</v>
      </c>
      <c r="W144" s="111"/>
      <c r="X144" s="78"/>
      <c r="Y144" s="21"/>
      <c r="Z144" s="21"/>
      <c r="AA144" s="79"/>
      <c r="AB144" s="14"/>
      <c r="AC144" s="14"/>
      <c r="AD144" s="14"/>
      <c r="AE144" s="14"/>
      <c r="AF144" s="14"/>
      <c r="AG144" s="14"/>
    </row>
    <row r="145" spans="1:33" x14ac:dyDescent="0.2">
      <c r="A145" s="132" t="s">
        <v>98</v>
      </c>
      <c r="B145" s="402" t="s">
        <v>202</v>
      </c>
      <c r="C145" s="402"/>
      <c r="D145" s="402"/>
      <c r="E145" s="402"/>
      <c r="F145" s="402"/>
      <c r="G145" s="149"/>
      <c r="H145" s="131">
        <f>+H143-SUM(H146:H151)-SUM(H155:H161)</f>
        <v>0</v>
      </c>
      <c r="I145" s="131">
        <f>+I143-SUM(I146:I151)-SUM(I155:I161)</f>
        <v>0</v>
      </c>
      <c r="J145" s="131">
        <f t="shared" ref="J145:V145" si="57">+J143-SUM(J146:J151)-SUM(J155:J161)</f>
        <v>0</v>
      </c>
      <c r="K145" s="131">
        <f t="shared" si="57"/>
        <v>0</v>
      </c>
      <c r="L145" s="131">
        <f t="shared" si="57"/>
        <v>0</v>
      </c>
      <c r="M145" s="131">
        <f t="shared" si="57"/>
        <v>0</v>
      </c>
      <c r="N145" s="131">
        <f t="shared" si="57"/>
        <v>0</v>
      </c>
      <c r="O145" s="131">
        <f t="shared" si="57"/>
        <v>0</v>
      </c>
      <c r="P145" s="131">
        <f t="shared" si="57"/>
        <v>0</v>
      </c>
      <c r="Q145" s="131">
        <f t="shared" si="57"/>
        <v>0</v>
      </c>
      <c r="R145" s="131">
        <f t="shared" si="57"/>
        <v>0</v>
      </c>
      <c r="S145" s="131">
        <f t="shared" si="57"/>
        <v>0</v>
      </c>
      <c r="T145" s="131">
        <f t="shared" si="57"/>
        <v>0</v>
      </c>
      <c r="U145" s="317">
        <f t="shared" si="57"/>
        <v>0</v>
      </c>
      <c r="V145" s="298">
        <f t="shared" si="57"/>
        <v>0</v>
      </c>
      <c r="W145" s="111"/>
      <c r="X145" s="21"/>
      <c r="Y145" s="21"/>
      <c r="Z145" s="21"/>
      <c r="AA145" s="14"/>
      <c r="AB145" s="14"/>
      <c r="AC145" s="14"/>
      <c r="AD145" s="14"/>
      <c r="AE145" s="14"/>
      <c r="AF145" s="14"/>
      <c r="AG145" s="14"/>
    </row>
    <row r="146" spans="1:33" x14ac:dyDescent="0.2">
      <c r="A146" s="132" t="s">
        <v>98</v>
      </c>
      <c r="B146" s="77" t="s">
        <v>27</v>
      </c>
      <c r="C146" s="77" t="s">
        <v>190</v>
      </c>
      <c r="D146" s="77" t="s">
        <v>241</v>
      </c>
      <c r="E146" s="281"/>
      <c r="F146" s="49" t="s">
        <v>24</v>
      </c>
      <c r="G146" s="138"/>
      <c r="H146" s="81"/>
      <c r="I146" s="82"/>
      <c r="J146" s="82"/>
      <c r="K146" s="82"/>
      <c r="L146" s="82"/>
      <c r="M146" s="82"/>
      <c r="N146" s="82"/>
      <c r="O146" s="82"/>
      <c r="P146" s="82"/>
      <c r="Q146" s="82"/>
      <c r="R146" s="82"/>
      <c r="S146" s="82"/>
      <c r="T146" s="82"/>
      <c r="U146" s="311"/>
      <c r="V146" s="294">
        <f>+IF(V74&gt;0,MIN(V74,Tablas!$B$135),0)</f>
        <v>0</v>
      </c>
      <c r="W146" s="111"/>
      <c r="X146" s="80"/>
      <c r="Y146" s="21"/>
      <c r="Z146" s="21"/>
      <c r="AA146" s="79"/>
      <c r="AB146" s="14"/>
      <c r="AC146" s="14"/>
      <c r="AD146" s="14"/>
      <c r="AE146" s="14"/>
      <c r="AF146" s="14"/>
      <c r="AG146" s="14"/>
    </row>
    <row r="147" spans="1:33" x14ac:dyDescent="0.2">
      <c r="A147" s="132" t="s">
        <v>98</v>
      </c>
      <c r="B147" s="77" t="s">
        <v>27</v>
      </c>
      <c r="C147" s="77" t="s">
        <v>190</v>
      </c>
      <c r="D147" s="77" t="s">
        <v>367</v>
      </c>
      <c r="E147" s="281"/>
      <c r="F147" s="49"/>
      <c r="G147" s="138"/>
      <c r="H147" s="81"/>
      <c r="I147" s="82"/>
      <c r="J147" s="82"/>
      <c r="K147" s="82"/>
      <c r="L147" s="82"/>
      <c r="M147" s="82"/>
      <c r="N147" s="82"/>
      <c r="O147" s="82"/>
      <c r="P147" s="82"/>
      <c r="Q147" s="82"/>
      <c r="R147" s="82"/>
      <c r="S147" s="82"/>
      <c r="T147" s="82"/>
      <c r="U147" s="311"/>
      <c r="V147" s="294">
        <f>+IF(V75&gt;0,MIN(V75,Tablas!$B$135),0)</f>
        <v>0</v>
      </c>
      <c r="W147" s="111"/>
      <c r="X147" s="80"/>
      <c r="Y147" s="21"/>
      <c r="Z147" s="21"/>
      <c r="AA147" s="79"/>
      <c r="AB147" s="14"/>
      <c r="AC147" s="14"/>
      <c r="AD147" s="14"/>
      <c r="AE147" s="14"/>
      <c r="AF147" s="14"/>
      <c r="AG147" s="14"/>
    </row>
    <row r="148" spans="1:33" x14ac:dyDescent="0.2">
      <c r="A148" s="133" t="s">
        <v>98</v>
      </c>
      <c r="B148" s="77" t="s">
        <v>27</v>
      </c>
      <c r="C148" s="77"/>
      <c r="D148" s="77" t="s">
        <v>243</v>
      </c>
      <c r="E148" s="281"/>
      <c r="F148" s="49"/>
      <c r="G148" s="138"/>
      <c r="H148" s="81"/>
      <c r="I148" s="82"/>
      <c r="J148" s="82"/>
      <c r="K148" s="82"/>
      <c r="L148" s="82"/>
      <c r="M148" s="82"/>
      <c r="N148" s="82"/>
      <c r="O148" s="82"/>
      <c r="P148" s="82"/>
      <c r="Q148" s="82"/>
      <c r="R148" s="82"/>
      <c r="S148" s="82"/>
      <c r="T148" s="82"/>
      <c r="U148" s="311"/>
      <c r="V148" s="294">
        <f>+IF(V76&gt;0,MIN(V76,Tablas!$B$135),0)</f>
        <v>0</v>
      </c>
      <c r="W148" s="111"/>
      <c r="X148" s="80"/>
      <c r="Y148" s="21"/>
      <c r="Z148" s="21"/>
      <c r="AA148" s="79"/>
      <c r="AB148" s="14"/>
      <c r="AC148" s="14"/>
      <c r="AD148" s="14"/>
      <c r="AE148" s="14"/>
      <c r="AF148" s="14"/>
      <c r="AG148" s="14"/>
    </row>
    <row r="149" spans="1:33" x14ac:dyDescent="0.2">
      <c r="A149" s="132" t="s">
        <v>98</v>
      </c>
      <c r="B149" s="77" t="s">
        <v>27</v>
      </c>
      <c r="C149" s="77" t="s">
        <v>190</v>
      </c>
      <c r="D149" s="77" t="s">
        <v>138</v>
      </c>
      <c r="E149" s="282"/>
      <c r="F149" s="49" t="s">
        <v>24</v>
      </c>
      <c r="G149" s="138"/>
      <c r="H149" s="81"/>
      <c r="I149" s="82"/>
      <c r="J149" s="82"/>
      <c r="K149" s="82"/>
      <c r="L149" s="82"/>
      <c r="M149" s="82"/>
      <c r="N149" s="82"/>
      <c r="O149" s="82"/>
      <c r="P149" s="82"/>
      <c r="Q149" s="82"/>
      <c r="R149" s="82"/>
      <c r="S149" s="82"/>
      <c r="T149" s="82"/>
      <c r="U149" s="311"/>
      <c r="V149" s="294">
        <f>+IF(V77&gt;0,MIN(V77,Tablas!$B$135),0)</f>
        <v>0</v>
      </c>
      <c r="W149" s="111"/>
      <c r="X149" s="21"/>
      <c r="Y149" s="79"/>
      <c r="Z149" s="78"/>
      <c r="AA149" s="79"/>
      <c r="AB149" s="14"/>
      <c r="AC149" s="14"/>
      <c r="AD149" s="14"/>
      <c r="AE149" s="14"/>
      <c r="AF149" s="14"/>
      <c r="AG149" s="14"/>
    </row>
    <row r="150" spans="1:33" x14ac:dyDescent="0.2">
      <c r="A150" s="132" t="s">
        <v>98</v>
      </c>
      <c r="B150" s="42"/>
      <c r="C150" s="42"/>
      <c r="D150" s="77" t="s">
        <v>139</v>
      </c>
      <c r="E150" s="281"/>
      <c r="F150" s="49" t="s">
        <v>24</v>
      </c>
      <c r="G150" s="146"/>
      <c r="H150" s="11">
        <f>+IF(H78&lt;&gt;"",MIN(H78,VLOOKUP(H1,Tablas!$A$122:$D$135,3,FALSE)),0)</f>
        <v>0</v>
      </c>
      <c r="I150" s="11">
        <f>+IF(I78&lt;&gt;"",MIN(I78,VLOOKUP(I1,Tablas!$A$122:$D$135,3,FALSE)),0)</f>
        <v>0</v>
      </c>
      <c r="J150" s="11">
        <f>+IF(J78&lt;&gt;"",MIN(J78,VLOOKUP(J1,Tablas!$A$122:$D$135,3,FALSE)),0)</f>
        <v>0</v>
      </c>
      <c r="K150" s="11">
        <f>+IF(K78&lt;&gt;"",MIN(K78,VLOOKUP(K1,Tablas!$A$122:$D$135,3,FALSE)),0)</f>
        <v>0</v>
      </c>
      <c r="L150" s="11">
        <f>+IF(L78&lt;&gt;"",MIN(L78,VLOOKUP(L1,Tablas!$A$122:$D$135,3,FALSE)),0)</f>
        <v>0</v>
      </c>
      <c r="M150" s="11">
        <f>+IF(M78&lt;&gt;"",MIN(M78,VLOOKUP(M1,Tablas!$A$122:$D$135,3,FALSE)),0)</f>
        <v>0</v>
      </c>
      <c r="N150" s="11">
        <f>+IF(N78&lt;&gt;"",MIN(N78,VLOOKUP(N1,Tablas!$A$122:$D$135,3,FALSE)),0)</f>
        <v>0</v>
      </c>
      <c r="O150" s="11">
        <f>+IF(O78&lt;&gt;"",MIN(O78,VLOOKUP(O1,Tablas!$A$122:$D$135,3,FALSE)),0)</f>
        <v>0</v>
      </c>
      <c r="P150" s="11">
        <f>+IF(P78&lt;&gt;"",MIN(P78,VLOOKUP(P1,Tablas!$A$122:$D$135,3,FALSE)),0)</f>
        <v>0</v>
      </c>
      <c r="Q150" s="11">
        <f>+IF(Q78&lt;&gt;"",MIN(Q78,VLOOKUP(Q1,Tablas!$A$122:$D$135,3,FALSE)),0)</f>
        <v>0</v>
      </c>
      <c r="R150" s="11">
        <f>+IF(R78&lt;&gt;"",MIN(R78,VLOOKUP(R1,Tablas!$A$122:$D$135,3,FALSE)),0)</f>
        <v>0</v>
      </c>
      <c r="S150" s="11">
        <f>+IF(S78&lt;&gt;"",MIN(S78,VLOOKUP(S1,Tablas!$A$122:$D$135,3,FALSE)),0)</f>
        <v>0</v>
      </c>
      <c r="T150" s="11">
        <f>+IF(T78&lt;&gt;"",MIN(T78,VLOOKUP(T1,Tablas!$A$122:$D$135,3,FALSE)),0)</f>
        <v>0</v>
      </c>
      <c r="U150" s="115">
        <f>+IF(U78&lt;&gt;"",MIN(U78,VLOOKUP(U1,Tablas!$A$122:$D$135,3,FALSE)),0)</f>
        <v>0</v>
      </c>
      <c r="V150" s="294">
        <f>+IF(V78&lt;&gt;"",MIN(V78,Tablas!$C$135),0)</f>
        <v>0</v>
      </c>
      <c r="W150" s="111"/>
      <c r="X150" s="78"/>
      <c r="Y150" s="129"/>
      <c r="Z150" s="78"/>
      <c r="AA150" s="79"/>
      <c r="AB150" s="14"/>
      <c r="AC150" s="14"/>
      <c r="AD150" s="14"/>
      <c r="AE150" s="14"/>
      <c r="AF150" s="14"/>
      <c r="AG150" s="14"/>
    </row>
    <row r="151" spans="1:33" x14ac:dyDescent="0.2">
      <c r="A151" s="132" t="s">
        <v>98</v>
      </c>
      <c r="B151" s="42"/>
      <c r="C151" s="42"/>
      <c r="D151" s="77" t="s">
        <v>140</v>
      </c>
      <c r="E151" s="281"/>
      <c r="F151" s="49" t="s">
        <v>24</v>
      </c>
      <c r="G151" s="146"/>
      <c r="H151" s="11">
        <f>+H79</f>
        <v>0</v>
      </c>
      <c r="I151" s="11">
        <f t="shared" ref="I151:U151" si="58">+I79</f>
        <v>0</v>
      </c>
      <c r="J151" s="11">
        <f t="shared" si="58"/>
        <v>0</v>
      </c>
      <c r="K151" s="11">
        <f t="shared" si="58"/>
        <v>0</v>
      </c>
      <c r="L151" s="11">
        <f t="shared" si="58"/>
        <v>0</v>
      </c>
      <c r="M151" s="11">
        <f t="shared" si="58"/>
        <v>0</v>
      </c>
      <c r="N151" s="11">
        <f t="shared" si="58"/>
        <v>0</v>
      </c>
      <c r="O151" s="11">
        <f t="shared" si="58"/>
        <v>0</v>
      </c>
      <c r="P151" s="11">
        <f t="shared" si="58"/>
        <v>0</v>
      </c>
      <c r="Q151" s="11">
        <f t="shared" si="58"/>
        <v>0</v>
      </c>
      <c r="R151" s="11">
        <f t="shared" si="58"/>
        <v>0</v>
      </c>
      <c r="S151" s="11">
        <f t="shared" si="58"/>
        <v>0</v>
      </c>
      <c r="T151" s="11">
        <f t="shared" si="58"/>
        <v>0</v>
      </c>
      <c r="U151" s="115">
        <f t="shared" si="58"/>
        <v>0</v>
      </c>
      <c r="V151" s="294">
        <f>+V79</f>
        <v>0</v>
      </c>
      <c r="W151" s="111"/>
      <c r="X151" s="21"/>
      <c r="Y151" s="129"/>
      <c r="Z151" s="78"/>
      <c r="AA151" s="14"/>
      <c r="AB151" s="14"/>
      <c r="AC151" s="14"/>
      <c r="AD151" s="14"/>
      <c r="AE151" s="14"/>
      <c r="AF151" s="14"/>
      <c r="AG151" s="14"/>
    </row>
    <row r="152" spans="1:33" x14ac:dyDescent="0.2">
      <c r="A152" s="133" t="s">
        <v>98</v>
      </c>
      <c r="B152" s="283">
        <v>0.05</v>
      </c>
      <c r="C152" s="77" t="s">
        <v>190</v>
      </c>
      <c r="D152" s="77" t="s">
        <v>207</v>
      </c>
      <c r="E152" s="281"/>
      <c r="F152" s="49" t="s">
        <v>24</v>
      </c>
      <c r="G152" s="146"/>
      <c r="H152" s="11">
        <f t="shared" ref="H152:U152" si="59">IF(AND(H80&lt;&gt;0,H145&gt;0),MIN(H80,ROUND(H$145*0.05,2)),0)</f>
        <v>0</v>
      </c>
      <c r="I152" s="11">
        <f t="shared" si="59"/>
        <v>0</v>
      </c>
      <c r="J152" s="11">
        <f t="shared" si="59"/>
        <v>0</v>
      </c>
      <c r="K152" s="11">
        <f t="shared" si="59"/>
        <v>0</v>
      </c>
      <c r="L152" s="11">
        <f t="shared" si="59"/>
        <v>0</v>
      </c>
      <c r="M152" s="11">
        <f t="shared" si="59"/>
        <v>0</v>
      </c>
      <c r="N152" s="11">
        <f t="shared" si="59"/>
        <v>0</v>
      </c>
      <c r="O152" s="11">
        <f t="shared" si="59"/>
        <v>0</v>
      </c>
      <c r="P152" s="11">
        <f t="shared" si="59"/>
        <v>0</v>
      </c>
      <c r="Q152" s="11">
        <f t="shared" si="59"/>
        <v>0</v>
      </c>
      <c r="R152" s="11">
        <f t="shared" si="59"/>
        <v>0</v>
      </c>
      <c r="S152" s="11">
        <f t="shared" si="59"/>
        <v>0</v>
      </c>
      <c r="T152" s="11">
        <f t="shared" si="59"/>
        <v>0</v>
      </c>
      <c r="U152" s="115">
        <f t="shared" si="59"/>
        <v>0</v>
      </c>
      <c r="V152" s="294">
        <f>IF(V80&lt;&gt;0,MIN(V80,ROUND(V$145*0.05,2)),0)</f>
        <v>0</v>
      </c>
      <c r="W152" s="111"/>
      <c r="X152" s="21"/>
      <c r="Y152" s="129"/>
      <c r="Z152" s="21"/>
      <c r="AA152" s="14"/>
      <c r="AB152" s="14"/>
      <c r="AC152" s="14"/>
      <c r="AD152" s="14"/>
      <c r="AE152" s="14"/>
      <c r="AF152" s="14"/>
      <c r="AG152" s="14"/>
    </row>
    <row r="153" spans="1:33" x14ac:dyDescent="0.2">
      <c r="A153" s="132" t="s">
        <v>98</v>
      </c>
      <c r="B153" s="283">
        <v>0.05</v>
      </c>
      <c r="C153" s="77" t="s">
        <v>190</v>
      </c>
      <c r="D153" s="77" t="s">
        <v>26</v>
      </c>
      <c r="E153" s="281"/>
      <c r="F153" s="49" t="s">
        <v>24</v>
      </c>
      <c r="G153" s="146"/>
      <c r="H153" s="11">
        <f t="shared" ref="H153:U153" si="60">IF(AND(H81&lt;&gt;0,H145&gt;0),MIN(H81,ROUND(H$145*0.05,2)),0)</f>
        <v>0</v>
      </c>
      <c r="I153" s="11">
        <f t="shared" si="60"/>
        <v>0</v>
      </c>
      <c r="J153" s="11">
        <f t="shared" si="60"/>
        <v>0</v>
      </c>
      <c r="K153" s="11">
        <f t="shared" si="60"/>
        <v>0</v>
      </c>
      <c r="L153" s="11">
        <f t="shared" si="60"/>
        <v>0</v>
      </c>
      <c r="M153" s="11">
        <f t="shared" si="60"/>
        <v>0</v>
      </c>
      <c r="N153" s="11">
        <f t="shared" si="60"/>
        <v>0</v>
      </c>
      <c r="O153" s="11">
        <f t="shared" si="60"/>
        <v>0</v>
      </c>
      <c r="P153" s="11">
        <f t="shared" si="60"/>
        <v>0</v>
      </c>
      <c r="Q153" s="11">
        <f t="shared" si="60"/>
        <v>0</v>
      </c>
      <c r="R153" s="11">
        <f t="shared" si="60"/>
        <v>0</v>
      </c>
      <c r="S153" s="11">
        <f t="shared" si="60"/>
        <v>0</v>
      </c>
      <c r="T153" s="11">
        <f t="shared" si="60"/>
        <v>0</v>
      </c>
      <c r="U153" s="115">
        <f t="shared" si="60"/>
        <v>0</v>
      </c>
      <c r="V153" s="294">
        <f>IF(V81&lt;&gt;0,MIN(V81,ROUND(V$145*0.05,2)),0)</f>
        <v>0</v>
      </c>
      <c r="W153" s="111"/>
      <c r="X153" s="21"/>
      <c r="Y153" s="129"/>
      <c r="Z153" s="21"/>
      <c r="AA153" s="14"/>
      <c r="AB153" s="14"/>
      <c r="AC153" s="14"/>
      <c r="AD153" s="14"/>
      <c r="AE153" s="14"/>
      <c r="AF153" s="14"/>
      <c r="AG153" s="14"/>
    </row>
    <row r="154" spans="1:33" x14ac:dyDescent="0.2">
      <c r="A154" s="132" t="s">
        <v>98</v>
      </c>
      <c r="B154" s="283">
        <v>0.05</v>
      </c>
      <c r="C154" s="77" t="s">
        <v>190</v>
      </c>
      <c r="D154" s="77" t="s">
        <v>206</v>
      </c>
      <c r="E154" s="281"/>
      <c r="F154" s="49" t="s">
        <v>24</v>
      </c>
      <c r="G154" s="138"/>
      <c r="H154" s="85"/>
      <c r="I154" s="86"/>
      <c r="J154" s="86"/>
      <c r="K154" s="86"/>
      <c r="L154" s="86"/>
      <c r="M154" s="86"/>
      <c r="N154" s="86"/>
      <c r="O154" s="86"/>
      <c r="P154" s="86"/>
      <c r="Q154" s="86"/>
      <c r="R154" s="86"/>
      <c r="S154" s="86"/>
      <c r="T154" s="86"/>
      <c r="U154" s="313"/>
      <c r="V154" s="294">
        <f>IF(V82&lt;&gt;0,MIN(V82,ROUND((V145+V67+V38)*0.05,2)),0)</f>
        <v>0</v>
      </c>
      <c r="W154" s="111"/>
      <c r="X154" s="21"/>
      <c r="Y154" s="21"/>
      <c r="Z154" s="21"/>
      <c r="AA154" s="14"/>
      <c r="AB154" s="14"/>
      <c r="AC154" s="14"/>
      <c r="AD154" s="14"/>
      <c r="AE154" s="14"/>
      <c r="AF154" s="14"/>
      <c r="AG154" s="14"/>
    </row>
    <row r="155" spans="1:33" x14ac:dyDescent="0.2">
      <c r="A155" s="132" t="s">
        <v>98</v>
      </c>
      <c r="B155" s="42"/>
      <c r="C155" s="77" t="s">
        <v>190</v>
      </c>
      <c r="D155" s="77" t="s">
        <v>141</v>
      </c>
      <c r="E155" s="281"/>
      <c r="F155" s="49" t="s">
        <v>24</v>
      </c>
      <c r="G155" s="146"/>
      <c r="H155" s="11">
        <f>+IF(H83&lt;&gt;"",MIN(H83,VLOOKUP(H$1,Tablas!$A$122:$D$135,4,FALSE)),0)</f>
        <v>0</v>
      </c>
      <c r="I155" s="11">
        <f>+IF(I83&lt;&gt;"",MIN(I83,VLOOKUP(I$1,Tablas!$A$122:$D$135,4,FALSE)),0)</f>
        <v>0</v>
      </c>
      <c r="J155" s="11">
        <f>+IF(J83&lt;&gt;"",MIN(J83,VLOOKUP(J$1,Tablas!$A$122:$D$135,4,FALSE)),0)</f>
        <v>0</v>
      </c>
      <c r="K155" s="11">
        <f>+IF(K83&lt;&gt;"",MIN(K83,VLOOKUP(K$1,Tablas!$A$122:$D$135,4,FALSE)),0)</f>
        <v>0</v>
      </c>
      <c r="L155" s="11">
        <f>+IF(L83&lt;&gt;"",MIN(L83,VLOOKUP(L$1,Tablas!$A$122:$D$135,4,FALSE)),0)</f>
        <v>0</v>
      </c>
      <c r="M155" s="11">
        <f>+IF(M83&lt;&gt;"",MIN(M83,VLOOKUP(M$1,Tablas!$A$122:$D$135,4,FALSE)),0)</f>
        <v>0</v>
      </c>
      <c r="N155" s="11">
        <f>+IF(N83&lt;&gt;"",MIN(N83,VLOOKUP(N$1,Tablas!$A$122:$D$135,4,FALSE)),0)</f>
        <v>0</v>
      </c>
      <c r="O155" s="11">
        <f>+IF(O83&lt;&gt;"",MIN(O83,VLOOKUP(O$1,Tablas!$A$122:$D$135,4,FALSE)),0)</f>
        <v>0</v>
      </c>
      <c r="P155" s="11">
        <f>+IF(P83&lt;&gt;"",MIN(P83,VLOOKUP(P$1,Tablas!$A$122:$D$135,4,FALSE)),0)</f>
        <v>0</v>
      </c>
      <c r="Q155" s="11">
        <f>+IF(Q83&lt;&gt;"",MIN(Q83,VLOOKUP(Q$1,Tablas!$A$122:$D$135,4,FALSE)),0)</f>
        <v>0</v>
      </c>
      <c r="R155" s="11">
        <f>+IF(R83&lt;&gt;"",MIN(R83,VLOOKUP(R$1,Tablas!$A$122:$D$135,4,FALSE)),0)</f>
        <v>0</v>
      </c>
      <c r="S155" s="11">
        <f>+IF(S83&lt;&gt;"",MIN(S83,VLOOKUP(S$1,Tablas!$A$122:$D$135,4,FALSE)),0)</f>
        <v>0</v>
      </c>
      <c r="T155" s="11">
        <f>+IF(T83&lt;&gt;"",MIN(T83,VLOOKUP(T$1,Tablas!$A$122:$D$135,4,FALSE)),0)</f>
        <v>0</v>
      </c>
      <c r="U155" s="115">
        <f>+IF(U83&lt;&gt;"",MIN(U83,VLOOKUP(U$1,Tablas!$A$122:$D$135,4,FALSE)),0)</f>
        <v>0</v>
      </c>
      <c r="V155" s="294">
        <f>+IF(V83&lt;&gt;"",MIN(V83,Tablas!$D$135),0)</f>
        <v>0</v>
      </c>
      <c r="W155" s="111"/>
      <c r="X155" s="21"/>
      <c r="Y155" s="21"/>
      <c r="Z155" s="21"/>
      <c r="AA155" s="14"/>
      <c r="AB155" s="14"/>
      <c r="AC155" s="14"/>
      <c r="AD155" s="14"/>
      <c r="AE155" s="14"/>
      <c r="AF155" s="14"/>
      <c r="AG155" s="14"/>
    </row>
    <row r="156" spans="1:33" x14ac:dyDescent="0.2">
      <c r="A156" s="132" t="s">
        <v>98</v>
      </c>
      <c r="B156" s="42"/>
      <c r="C156" s="42"/>
      <c r="D156" s="77" t="s">
        <v>142</v>
      </c>
      <c r="E156" s="281"/>
      <c r="F156" s="49" t="s">
        <v>24</v>
      </c>
      <c r="G156" s="146"/>
      <c r="H156" s="11">
        <f t="shared" ref="H156:V157" si="61">+H84</f>
        <v>0</v>
      </c>
      <c r="I156" s="11">
        <f t="shared" si="61"/>
        <v>0</v>
      </c>
      <c r="J156" s="11">
        <f t="shared" si="61"/>
        <v>0</v>
      </c>
      <c r="K156" s="11">
        <f t="shared" si="61"/>
        <v>0</v>
      </c>
      <c r="L156" s="11">
        <f t="shared" si="61"/>
        <v>0</v>
      </c>
      <c r="M156" s="11">
        <f t="shared" si="61"/>
        <v>0</v>
      </c>
      <c r="N156" s="11">
        <f t="shared" si="61"/>
        <v>0</v>
      </c>
      <c r="O156" s="11">
        <f t="shared" si="61"/>
        <v>0</v>
      </c>
      <c r="P156" s="11">
        <f t="shared" si="61"/>
        <v>0</v>
      </c>
      <c r="Q156" s="11">
        <f t="shared" si="61"/>
        <v>0</v>
      </c>
      <c r="R156" s="11">
        <f t="shared" si="61"/>
        <v>0</v>
      </c>
      <c r="S156" s="11">
        <f t="shared" si="61"/>
        <v>0</v>
      </c>
      <c r="T156" s="11">
        <f t="shared" si="61"/>
        <v>0</v>
      </c>
      <c r="U156" s="115">
        <f t="shared" si="61"/>
        <v>0</v>
      </c>
      <c r="V156" s="294">
        <f t="shared" si="61"/>
        <v>0</v>
      </c>
      <c r="W156" s="111"/>
      <c r="X156" s="21"/>
      <c r="Y156" s="21"/>
      <c r="Z156" s="21"/>
      <c r="AA156" s="14"/>
      <c r="AB156" s="14"/>
      <c r="AC156" s="14"/>
      <c r="AD156" s="14"/>
      <c r="AE156" s="14"/>
      <c r="AF156" s="14"/>
      <c r="AG156" s="14"/>
    </row>
    <row r="157" spans="1:33" x14ac:dyDescent="0.2">
      <c r="A157" s="132" t="s">
        <v>98</v>
      </c>
      <c r="B157" s="42"/>
      <c r="C157" s="42"/>
      <c r="D157" s="77" t="s">
        <v>201</v>
      </c>
      <c r="E157" s="281"/>
      <c r="F157" s="49" t="s">
        <v>24</v>
      </c>
      <c r="G157" s="146"/>
      <c r="H157" s="11">
        <f t="shared" si="61"/>
        <v>0</v>
      </c>
      <c r="I157" s="11">
        <f t="shared" si="61"/>
        <v>0</v>
      </c>
      <c r="J157" s="11">
        <f t="shared" si="61"/>
        <v>0</v>
      </c>
      <c r="K157" s="11">
        <f t="shared" si="61"/>
        <v>0</v>
      </c>
      <c r="L157" s="11">
        <f t="shared" si="61"/>
        <v>0</v>
      </c>
      <c r="M157" s="11">
        <f t="shared" si="61"/>
        <v>0</v>
      </c>
      <c r="N157" s="11">
        <f t="shared" si="61"/>
        <v>0</v>
      </c>
      <c r="O157" s="11">
        <f t="shared" si="61"/>
        <v>0</v>
      </c>
      <c r="P157" s="11">
        <f t="shared" si="61"/>
        <v>0</v>
      </c>
      <c r="Q157" s="11">
        <f t="shared" si="61"/>
        <v>0</v>
      </c>
      <c r="R157" s="11">
        <f t="shared" si="61"/>
        <v>0</v>
      </c>
      <c r="S157" s="11">
        <f t="shared" si="61"/>
        <v>0</v>
      </c>
      <c r="T157" s="11">
        <f t="shared" si="61"/>
        <v>0</v>
      </c>
      <c r="U157" s="115">
        <f t="shared" si="61"/>
        <v>0</v>
      </c>
      <c r="V157" s="294">
        <f t="shared" si="61"/>
        <v>0</v>
      </c>
      <c r="W157" s="111"/>
      <c r="X157" s="21"/>
      <c r="Y157" s="21"/>
      <c r="Z157" s="21"/>
      <c r="AA157" s="14"/>
      <c r="AB157" s="14"/>
      <c r="AC157" s="14"/>
      <c r="AD157" s="14"/>
      <c r="AE157" s="14"/>
      <c r="AF157" s="14"/>
      <c r="AG157" s="14"/>
    </row>
    <row r="158" spans="1:33" x14ac:dyDescent="0.2">
      <c r="A158" s="132" t="s">
        <v>98</v>
      </c>
      <c r="B158" s="42"/>
      <c r="C158" s="77" t="s">
        <v>190</v>
      </c>
      <c r="D158" s="77" t="s">
        <v>143</v>
      </c>
      <c r="E158" s="281"/>
      <c r="F158" s="49" t="s">
        <v>24</v>
      </c>
      <c r="G158" s="146"/>
      <c r="H158" s="11">
        <f t="shared" ref="H158:V158" si="62">+IF(H86&lt;&gt;"",MIN(H86,H168),0)</f>
        <v>0</v>
      </c>
      <c r="I158" s="11">
        <f t="shared" si="62"/>
        <v>0</v>
      </c>
      <c r="J158" s="11">
        <f t="shared" si="62"/>
        <v>0</v>
      </c>
      <c r="K158" s="11">
        <f t="shared" si="62"/>
        <v>0</v>
      </c>
      <c r="L158" s="11">
        <f t="shared" si="62"/>
        <v>0</v>
      </c>
      <c r="M158" s="11">
        <f t="shared" si="62"/>
        <v>0</v>
      </c>
      <c r="N158" s="11">
        <f t="shared" si="62"/>
        <v>0</v>
      </c>
      <c r="O158" s="11">
        <f t="shared" si="62"/>
        <v>0</v>
      </c>
      <c r="P158" s="11">
        <f t="shared" si="62"/>
        <v>0</v>
      </c>
      <c r="Q158" s="11">
        <f t="shared" si="62"/>
        <v>0</v>
      </c>
      <c r="R158" s="11">
        <f t="shared" si="62"/>
        <v>0</v>
      </c>
      <c r="S158" s="11">
        <f t="shared" si="62"/>
        <v>0</v>
      </c>
      <c r="T158" s="11">
        <f t="shared" si="62"/>
        <v>0</v>
      </c>
      <c r="U158" s="115">
        <f t="shared" si="62"/>
        <v>0</v>
      </c>
      <c r="V158" s="294">
        <f t="shared" si="62"/>
        <v>0</v>
      </c>
      <c r="W158" s="111"/>
      <c r="X158" s="21"/>
      <c r="Y158" s="21"/>
      <c r="Z158" s="21"/>
      <c r="AA158" s="14"/>
      <c r="AB158" s="14"/>
      <c r="AC158" s="14"/>
      <c r="AD158" s="14"/>
      <c r="AE158" s="14"/>
      <c r="AF158" s="14"/>
      <c r="AG158" s="14"/>
    </row>
    <row r="159" spans="1:33" x14ac:dyDescent="0.2">
      <c r="A159" s="132" t="s">
        <v>98</v>
      </c>
      <c r="B159" s="42"/>
      <c r="C159" s="77" t="s">
        <v>190</v>
      </c>
      <c r="D159" s="77" t="s">
        <v>144</v>
      </c>
      <c r="E159" s="281"/>
      <c r="F159" s="49" t="s">
        <v>24</v>
      </c>
      <c r="G159" s="146"/>
      <c r="H159" s="11">
        <f t="shared" ref="H159:U159" si="63">IF(H87&lt;&gt;"",MIN(H87,H168),0)</f>
        <v>0</v>
      </c>
      <c r="I159" s="11">
        <f t="shared" si="63"/>
        <v>0</v>
      </c>
      <c r="J159" s="11">
        <f t="shared" si="63"/>
        <v>0</v>
      </c>
      <c r="K159" s="11">
        <f t="shared" si="63"/>
        <v>0</v>
      </c>
      <c r="L159" s="11">
        <f t="shared" si="63"/>
        <v>0</v>
      </c>
      <c r="M159" s="11">
        <f t="shared" si="63"/>
        <v>0</v>
      </c>
      <c r="N159" s="11">
        <f t="shared" si="63"/>
        <v>0</v>
      </c>
      <c r="O159" s="11">
        <f t="shared" si="63"/>
        <v>0</v>
      </c>
      <c r="P159" s="11">
        <f t="shared" si="63"/>
        <v>0</v>
      </c>
      <c r="Q159" s="11">
        <f t="shared" si="63"/>
        <v>0</v>
      </c>
      <c r="R159" s="11">
        <f t="shared" si="63"/>
        <v>0</v>
      </c>
      <c r="S159" s="11">
        <f t="shared" si="63"/>
        <v>0</v>
      </c>
      <c r="T159" s="11">
        <f t="shared" si="63"/>
        <v>0</v>
      </c>
      <c r="U159" s="115">
        <f t="shared" si="63"/>
        <v>0</v>
      </c>
      <c r="V159" s="294">
        <f>+IF(V87&lt;&gt;"",MIN(V87,V168),0)</f>
        <v>0</v>
      </c>
      <c r="W159" s="111"/>
      <c r="X159" s="21"/>
      <c r="Y159" s="21"/>
      <c r="Z159" s="21"/>
      <c r="AA159" s="14"/>
      <c r="AB159" s="14"/>
      <c r="AC159" s="14"/>
      <c r="AD159" s="14"/>
      <c r="AE159" s="14"/>
      <c r="AF159" s="14"/>
      <c r="AG159" s="14"/>
    </row>
    <row r="160" spans="1:33" x14ac:dyDescent="0.2">
      <c r="A160" s="132" t="s">
        <v>98</v>
      </c>
      <c r="B160" s="42"/>
      <c r="C160" s="42"/>
      <c r="D160" s="77" t="s">
        <v>145</v>
      </c>
      <c r="E160" s="281"/>
      <c r="F160" s="49" t="s">
        <v>24</v>
      </c>
      <c r="G160" s="146"/>
      <c r="H160" s="11">
        <f t="shared" ref="H160:V161" si="64">+H88</f>
        <v>0</v>
      </c>
      <c r="I160" s="11">
        <f t="shared" si="64"/>
        <v>0</v>
      </c>
      <c r="J160" s="11">
        <f t="shared" si="64"/>
        <v>0</v>
      </c>
      <c r="K160" s="11">
        <f t="shared" si="64"/>
        <v>0</v>
      </c>
      <c r="L160" s="11">
        <f t="shared" si="64"/>
        <v>0</v>
      </c>
      <c r="M160" s="11">
        <f t="shared" si="64"/>
        <v>0</v>
      </c>
      <c r="N160" s="11">
        <f t="shared" si="64"/>
        <v>0</v>
      </c>
      <c r="O160" s="11">
        <f t="shared" si="64"/>
        <v>0</v>
      </c>
      <c r="P160" s="11">
        <f t="shared" si="64"/>
        <v>0</v>
      </c>
      <c r="Q160" s="11">
        <f t="shared" si="64"/>
        <v>0</v>
      </c>
      <c r="R160" s="11">
        <f t="shared" si="64"/>
        <v>0</v>
      </c>
      <c r="S160" s="11">
        <f t="shared" si="64"/>
        <v>0</v>
      </c>
      <c r="T160" s="11">
        <f t="shared" si="64"/>
        <v>0</v>
      </c>
      <c r="U160" s="115">
        <f t="shared" si="64"/>
        <v>0</v>
      </c>
      <c r="V160" s="294">
        <f t="shared" si="64"/>
        <v>0</v>
      </c>
      <c r="W160" s="111"/>
      <c r="X160" s="21"/>
      <c r="Y160" s="21"/>
      <c r="Z160" s="21"/>
      <c r="AA160" s="14"/>
      <c r="AB160" s="14"/>
      <c r="AC160" s="14"/>
      <c r="AD160" s="14"/>
      <c r="AE160" s="14"/>
      <c r="AF160" s="14"/>
      <c r="AG160" s="14"/>
    </row>
    <row r="161" spans="1:33" x14ac:dyDescent="0.2">
      <c r="A161" s="132" t="s">
        <v>98</v>
      </c>
      <c r="B161" s="42"/>
      <c r="C161" s="42"/>
      <c r="D161" s="77" t="s">
        <v>146</v>
      </c>
      <c r="E161" s="281"/>
      <c r="F161" s="49" t="s">
        <v>24</v>
      </c>
      <c r="G161" s="146"/>
      <c r="H161" s="11">
        <f t="shared" si="64"/>
        <v>0</v>
      </c>
      <c r="I161" s="11">
        <f t="shared" si="64"/>
        <v>0</v>
      </c>
      <c r="J161" s="11">
        <f t="shared" si="64"/>
        <v>0</v>
      </c>
      <c r="K161" s="11">
        <f t="shared" si="64"/>
        <v>0</v>
      </c>
      <c r="L161" s="11">
        <f t="shared" si="64"/>
        <v>0</v>
      </c>
      <c r="M161" s="11">
        <f t="shared" si="64"/>
        <v>0</v>
      </c>
      <c r="N161" s="11">
        <f t="shared" si="64"/>
        <v>0</v>
      </c>
      <c r="O161" s="11">
        <f t="shared" si="64"/>
        <v>0</v>
      </c>
      <c r="P161" s="11">
        <f t="shared" si="64"/>
        <v>0</v>
      </c>
      <c r="Q161" s="11">
        <f t="shared" si="64"/>
        <v>0</v>
      </c>
      <c r="R161" s="11">
        <f t="shared" si="64"/>
        <v>0</v>
      </c>
      <c r="S161" s="11">
        <f t="shared" si="64"/>
        <v>0</v>
      </c>
      <c r="T161" s="11">
        <f t="shared" si="64"/>
        <v>0</v>
      </c>
      <c r="U161" s="115">
        <f t="shared" si="64"/>
        <v>0</v>
      </c>
      <c r="V161" s="294">
        <f t="shared" si="64"/>
        <v>0</v>
      </c>
      <c r="W161" s="111"/>
      <c r="X161" s="21"/>
      <c r="Y161" s="21"/>
      <c r="Z161" s="21"/>
      <c r="AA161" s="14"/>
      <c r="AB161" s="14"/>
      <c r="AC161" s="14"/>
      <c r="AD161" s="14"/>
      <c r="AE161" s="14"/>
      <c r="AF161" s="14"/>
      <c r="AG161" s="14"/>
    </row>
    <row r="162" spans="1:33" x14ac:dyDescent="0.2">
      <c r="A162" s="132" t="s">
        <v>98</v>
      </c>
      <c r="B162" s="122"/>
      <c r="C162" s="122"/>
      <c r="D162" s="407" t="s">
        <v>191</v>
      </c>
      <c r="E162" s="408"/>
      <c r="F162" s="49" t="s">
        <v>24</v>
      </c>
      <c r="G162" s="146"/>
      <c r="H162" s="52">
        <f t="shared" ref="H162:V162" si="65">+SUM(H146:H161)</f>
        <v>0</v>
      </c>
      <c r="I162" s="52">
        <f t="shared" si="65"/>
        <v>0</v>
      </c>
      <c r="J162" s="52">
        <f t="shared" si="65"/>
        <v>0</v>
      </c>
      <c r="K162" s="52">
        <f t="shared" si="65"/>
        <v>0</v>
      </c>
      <c r="L162" s="52">
        <f t="shared" si="65"/>
        <v>0</v>
      </c>
      <c r="M162" s="52">
        <f t="shared" si="65"/>
        <v>0</v>
      </c>
      <c r="N162" s="52">
        <f t="shared" si="65"/>
        <v>0</v>
      </c>
      <c r="O162" s="52">
        <f t="shared" si="65"/>
        <v>0</v>
      </c>
      <c r="P162" s="52">
        <f t="shared" si="65"/>
        <v>0</v>
      </c>
      <c r="Q162" s="52">
        <f t="shared" si="65"/>
        <v>0</v>
      </c>
      <c r="R162" s="52">
        <f t="shared" si="65"/>
        <v>0</v>
      </c>
      <c r="S162" s="52">
        <f t="shared" si="65"/>
        <v>0</v>
      </c>
      <c r="T162" s="52">
        <f t="shared" si="65"/>
        <v>0</v>
      </c>
      <c r="U162" s="117">
        <f t="shared" si="65"/>
        <v>0</v>
      </c>
      <c r="V162" s="296">
        <f t="shared" si="65"/>
        <v>0</v>
      </c>
      <c r="W162" s="111"/>
      <c r="X162" s="21"/>
      <c r="Y162" s="21"/>
      <c r="Z162" s="21"/>
      <c r="AA162" s="14"/>
      <c r="AB162" s="14"/>
      <c r="AC162" s="14"/>
      <c r="AD162" s="14"/>
      <c r="AE162" s="14"/>
      <c r="AF162" s="14"/>
      <c r="AG162" s="14"/>
    </row>
    <row r="163" spans="1:33" x14ac:dyDescent="0.2">
      <c r="A163" s="132" t="s">
        <v>98</v>
      </c>
      <c r="B163" s="122"/>
      <c r="C163" s="122"/>
      <c r="D163" s="122"/>
      <c r="E163" s="284"/>
      <c r="F163" s="71"/>
      <c r="G163" s="151"/>
      <c r="H163" s="33"/>
      <c r="I163" s="33"/>
      <c r="J163" s="33"/>
      <c r="K163" s="33"/>
      <c r="L163" s="33"/>
      <c r="M163" s="33"/>
      <c r="N163" s="33"/>
      <c r="O163" s="33"/>
      <c r="P163" s="33"/>
      <c r="Q163" s="33"/>
      <c r="R163" s="33"/>
      <c r="S163" s="33"/>
      <c r="T163" s="33"/>
      <c r="U163" s="318"/>
      <c r="V163" s="33"/>
      <c r="W163" s="119"/>
      <c r="X163" s="21"/>
      <c r="Y163" s="21"/>
      <c r="Z163" s="21"/>
      <c r="AA163" s="14"/>
      <c r="AB163" s="14"/>
      <c r="AC163" s="14"/>
      <c r="AD163" s="14"/>
      <c r="AE163" s="14"/>
      <c r="AF163" s="14"/>
      <c r="AG163" s="14"/>
    </row>
    <row r="164" spans="1:33" x14ac:dyDescent="0.2">
      <c r="A164" s="132" t="s">
        <v>98</v>
      </c>
      <c r="B164" s="403" t="s">
        <v>262</v>
      </c>
      <c r="C164" s="417"/>
      <c r="D164" s="417"/>
      <c r="E164" s="417"/>
      <c r="F164" s="417"/>
      <c r="G164" s="152"/>
      <c r="H164" s="32">
        <f t="shared" ref="H164:U164" si="66">+H143-H144-H162</f>
        <v>0</v>
      </c>
      <c r="I164" s="32">
        <f t="shared" si="66"/>
        <v>0</v>
      </c>
      <c r="J164" s="32">
        <f t="shared" si="66"/>
        <v>0</v>
      </c>
      <c r="K164" s="32">
        <f t="shared" si="66"/>
        <v>0</v>
      </c>
      <c r="L164" s="32">
        <f t="shared" si="66"/>
        <v>0</v>
      </c>
      <c r="M164" s="32">
        <f t="shared" si="66"/>
        <v>0</v>
      </c>
      <c r="N164" s="32">
        <f t="shared" si="66"/>
        <v>0</v>
      </c>
      <c r="O164" s="32">
        <f t="shared" si="66"/>
        <v>0</v>
      </c>
      <c r="P164" s="32">
        <f t="shared" si="66"/>
        <v>0</v>
      </c>
      <c r="Q164" s="32">
        <f t="shared" si="66"/>
        <v>0</v>
      </c>
      <c r="R164" s="32">
        <f t="shared" si="66"/>
        <v>0</v>
      </c>
      <c r="S164" s="32">
        <f t="shared" si="66"/>
        <v>0</v>
      </c>
      <c r="T164" s="32">
        <f t="shared" si="66"/>
        <v>0</v>
      </c>
      <c r="U164" s="319">
        <f t="shared" si="66"/>
        <v>0</v>
      </c>
      <c r="V164" s="299">
        <f>+V143-V144-SUM(V146:V162)</f>
        <v>0</v>
      </c>
      <c r="W164" s="119"/>
      <c r="X164" s="21"/>
      <c r="Y164" s="21"/>
      <c r="Z164" s="21"/>
      <c r="AA164" s="14"/>
      <c r="AB164" s="14"/>
      <c r="AC164" s="14"/>
      <c r="AD164" s="14"/>
      <c r="AE164" s="14"/>
      <c r="AF164" s="14"/>
      <c r="AG164" s="14"/>
    </row>
    <row r="165" spans="1:33" x14ac:dyDescent="0.2">
      <c r="A165" s="132" t="s">
        <v>98</v>
      </c>
      <c r="B165" s="403" t="s">
        <v>195</v>
      </c>
      <c r="C165" s="403"/>
      <c r="D165" s="403"/>
      <c r="E165" s="403"/>
      <c r="F165" s="403"/>
      <c r="G165" s="151"/>
      <c r="H165" s="33">
        <f>+H142</f>
        <v>0</v>
      </c>
      <c r="I165" s="33">
        <f t="shared" ref="I165:U165" si="67">+H165+I142</f>
        <v>0</v>
      </c>
      <c r="J165" s="33">
        <f t="shared" si="67"/>
        <v>0</v>
      </c>
      <c r="K165" s="33">
        <f t="shared" si="67"/>
        <v>0</v>
      </c>
      <c r="L165" s="33">
        <f t="shared" si="67"/>
        <v>0</v>
      </c>
      <c r="M165" s="33">
        <f t="shared" si="67"/>
        <v>0</v>
      </c>
      <c r="N165" s="33">
        <f t="shared" si="67"/>
        <v>0</v>
      </c>
      <c r="O165" s="33">
        <f t="shared" si="67"/>
        <v>0</v>
      </c>
      <c r="P165" s="33">
        <f t="shared" si="67"/>
        <v>0</v>
      </c>
      <c r="Q165" s="33">
        <f t="shared" si="67"/>
        <v>0</v>
      </c>
      <c r="R165" s="33">
        <f t="shared" si="67"/>
        <v>0</v>
      </c>
      <c r="S165" s="33">
        <f t="shared" si="67"/>
        <v>0</v>
      </c>
      <c r="T165" s="33">
        <f t="shared" si="67"/>
        <v>0</v>
      </c>
      <c r="U165" s="318">
        <f t="shared" si="67"/>
        <v>0</v>
      </c>
      <c r="V165" s="33">
        <f>+V144</f>
        <v>0</v>
      </c>
      <c r="W165" s="111"/>
      <c r="X165" s="21"/>
      <c r="Y165" s="21"/>
      <c r="Z165" s="21"/>
      <c r="AA165" s="14"/>
      <c r="AB165" s="14"/>
      <c r="AC165" s="14"/>
      <c r="AD165" s="14"/>
      <c r="AE165" s="14"/>
      <c r="AF165" s="14"/>
      <c r="AG165" s="14"/>
    </row>
    <row r="166" spans="1:33" x14ac:dyDescent="0.2">
      <c r="A166" s="132" t="s">
        <v>98</v>
      </c>
      <c r="B166" s="403" t="s">
        <v>255</v>
      </c>
      <c r="C166" s="403"/>
      <c r="D166" s="403"/>
      <c r="E166" s="403"/>
      <c r="F166" s="403"/>
      <c r="G166" s="151"/>
      <c r="H166" s="33">
        <f>+H164+H165</f>
        <v>0</v>
      </c>
      <c r="I166" s="33">
        <f t="shared" ref="I166:U166" si="68">+I164+I165</f>
        <v>0</v>
      </c>
      <c r="J166" s="33">
        <f t="shared" si="68"/>
        <v>0</v>
      </c>
      <c r="K166" s="33">
        <f t="shared" si="68"/>
        <v>0</v>
      </c>
      <c r="L166" s="33">
        <f t="shared" si="68"/>
        <v>0</v>
      </c>
      <c r="M166" s="33">
        <f t="shared" si="68"/>
        <v>0</v>
      </c>
      <c r="N166" s="33">
        <f t="shared" si="68"/>
        <v>0</v>
      </c>
      <c r="O166" s="33">
        <f t="shared" si="68"/>
        <v>0</v>
      </c>
      <c r="P166" s="33">
        <f t="shared" si="68"/>
        <v>0</v>
      </c>
      <c r="Q166" s="33">
        <f t="shared" si="68"/>
        <v>0</v>
      </c>
      <c r="R166" s="33">
        <f t="shared" si="68"/>
        <v>0</v>
      </c>
      <c r="S166" s="33">
        <f t="shared" si="68"/>
        <v>0</v>
      </c>
      <c r="T166" s="33">
        <f t="shared" si="68"/>
        <v>0</v>
      </c>
      <c r="U166" s="318">
        <f t="shared" si="68"/>
        <v>0</v>
      </c>
      <c r="V166" s="33">
        <f>+V164+V165</f>
        <v>0</v>
      </c>
      <c r="W166" s="111"/>
      <c r="X166" s="21"/>
      <c r="Y166" s="21"/>
      <c r="Z166" s="21"/>
      <c r="AA166" s="14"/>
      <c r="AB166" s="14"/>
      <c r="AC166" s="14"/>
      <c r="AD166" s="14"/>
      <c r="AE166" s="14"/>
      <c r="AF166" s="14"/>
      <c r="AG166" s="14"/>
    </row>
    <row r="167" spans="1:33" x14ac:dyDescent="0.2">
      <c r="A167" s="132" t="s">
        <v>98</v>
      </c>
      <c r="B167" s="157" t="s">
        <v>396</v>
      </c>
      <c r="C167" s="122"/>
      <c r="D167" s="122"/>
      <c r="E167" s="285"/>
      <c r="F167" s="72"/>
      <c r="G167" s="151"/>
      <c r="H167" s="52">
        <f>+H166</f>
        <v>0</v>
      </c>
      <c r="I167" s="52">
        <f>+I166-H166</f>
        <v>0</v>
      </c>
      <c r="J167" s="52">
        <f t="shared" ref="J167:U167" si="69">+J166-I166</f>
        <v>0</v>
      </c>
      <c r="K167" s="52">
        <f t="shared" si="69"/>
        <v>0</v>
      </c>
      <c r="L167" s="52">
        <f t="shared" si="69"/>
        <v>0</v>
      </c>
      <c r="M167" s="52">
        <f t="shared" si="69"/>
        <v>0</v>
      </c>
      <c r="N167" s="52">
        <f t="shared" si="69"/>
        <v>0</v>
      </c>
      <c r="O167" s="52">
        <f t="shared" si="69"/>
        <v>0</v>
      </c>
      <c r="P167" s="52">
        <f t="shared" si="69"/>
        <v>0</v>
      </c>
      <c r="Q167" s="52">
        <f t="shared" si="69"/>
        <v>0</v>
      </c>
      <c r="R167" s="52">
        <f t="shared" si="69"/>
        <v>0</v>
      </c>
      <c r="S167" s="52">
        <f t="shared" si="69"/>
        <v>0</v>
      </c>
      <c r="T167" s="52">
        <f t="shared" si="69"/>
        <v>0</v>
      </c>
      <c r="U167" s="117">
        <f t="shared" si="69"/>
        <v>0</v>
      </c>
      <c r="V167" s="37"/>
      <c r="W167" s="111"/>
      <c r="X167" s="38"/>
      <c r="Y167" s="21"/>
      <c r="Z167" s="21"/>
      <c r="AA167" s="14"/>
      <c r="AB167" s="14"/>
      <c r="AC167" s="14"/>
      <c r="AD167" s="14"/>
      <c r="AE167" s="14"/>
      <c r="AF167" s="14"/>
      <c r="AG167" s="14"/>
    </row>
    <row r="168" spans="1:33" x14ac:dyDescent="0.2">
      <c r="A168" s="132" t="s">
        <v>98</v>
      </c>
      <c r="B168" s="122"/>
      <c r="C168" s="122"/>
      <c r="D168" s="122"/>
      <c r="E168" s="43" t="s">
        <v>20</v>
      </c>
      <c r="F168" s="49" t="s">
        <v>24</v>
      </c>
      <c r="G168" s="146"/>
      <c r="H168" s="11">
        <f>+IF(H7&lt;&gt;"",VLOOKUP(H$1,Tablas!$A$33:$P$47,2+H$5,FALSE),0)</f>
        <v>0</v>
      </c>
      <c r="I168" s="11">
        <f>+IF(I7&lt;&gt;"",VLOOKUP(I$1,Tablas!$A$33:$P$47,2+I$5,FALSE),0)</f>
        <v>0</v>
      </c>
      <c r="J168" s="11">
        <f>+IF(J7&lt;&gt;"",VLOOKUP(J$1,Tablas!$A$33:$P$47,2+J$5,FALSE),0)</f>
        <v>0</v>
      </c>
      <c r="K168" s="11">
        <f>+IF(K7&lt;&gt;"",VLOOKUP(K$1,Tablas!$A$33:$P$47,2+K$5,FALSE),0)</f>
        <v>0</v>
      </c>
      <c r="L168" s="11">
        <f>+IF(L7&lt;&gt;"",VLOOKUP(L$1,Tablas!$A$33:$P$47,2+L$5,FALSE),0)</f>
        <v>0</v>
      </c>
      <c r="M168" s="11">
        <f>+IF(M7&lt;&gt;"",VLOOKUP(M$1,Tablas!$A$33:$P$47,2+M$5,FALSE),0)</f>
        <v>0</v>
      </c>
      <c r="N168" s="11">
        <f>+IF(N7&lt;&gt;"",VLOOKUP(N$1,Tablas!$A$33:$P$47,2+N$5,FALSE),0)</f>
        <v>0</v>
      </c>
      <c r="O168" s="11">
        <f>+IF(O7&lt;&gt;"",VLOOKUP(O$1,Tablas!$A$33:$P$47,2+O$5,FALSE),0)</f>
        <v>0</v>
      </c>
      <c r="P168" s="11">
        <f>+IF(P7&lt;&gt;"",VLOOKUP(P$1,Tablas!$A$33:$P$47,2+P$5,FALSE),0)</f>
        <v>0</v>
      </c>
      <c r="Q168" s="11">
        <f>+IF(Q7&lt;&gt;"",VLOOKUP(Q$1,Tablas!$A$33:$P$47,2+Q$5,FALSE),0)</f>
        <v>0</v>
      </c>
      <c r="R168" s="11">
        <f>+IF(R7&lt;&gt;"",VLOOKUP(R$1,Tablas!$A$33:$P$47,2+R$5,FALSE),0)</f>
        <v>0</v>
      </c>
      <c r="S168" s="11">
        <f>+IF(S7&lt;&gt;"",VLOOKUP(S$1,Tablas!$A$33:$P$47,2+S$5,FALSE),0)</f>
        <v>0</v>
      </c>
      <c r="T168" s="11">
        <f>+IF(T7&lt;&gt;"",VLOOKUP(T$1,Tablas!$A$33:$P$47,2+T$5,FALSE),0)</f>
        <v>0</v>
      </c>
      <c r="U168" s="115">
        <f>+IF(U7&lt;&gt;"",VLOOKUP(U$1,Tablas!$A$33:$P$47,2+U$5,FALSE),0)</f>
        <v>0</v>
      </c>
      <c r="V168" s="294">
        <f>VLOOKUP(13,Tablas!$A$33:$P$47,2+$V$5,FALSE)</f>
        <v>167678.39999999999</v>
      </c>
      <c r="W168" s="111"/>
      <c r="X168" s="39"/>
      <c r="Y168" s="21"/>
      <c r="Z168" s="21"/>
      <c r="AA168" s="14"/>
      <c r="AB168" s="14"/>
      <c r="AC168" s="14"/>
      <c r="AD168" s="14"/>
      <c r="AE168" s="14"/>
      <c r="AF168" s="14"/>
      <c r="AG168" s="14"/>
    </row>
    <row r="169" spans="1:33" x14ac:dyDescent="0.2">
      <c r="A169" s="132" t="s">
        <v>98</v>
      </c>
      <c r="B169" s="122"/>
      <c r="C169" s="40"/>
      <c r="D169" s="41" t="s">
        <v>25</v>
      </c>
      <c r="E169" s="43" t="s">
        <v>21</v>
      </c>
      <c r="F169" s="49" t="s">
        <v>24</v>
      </c>
      <c r="G169" s="146"/>
      <c r="H169" s="11">
        <f>+IF(H7="",0,VLOOKUP(H1,Tablas!$A$49:$P$63,2+H$5,FALSE))</f>
        <v>0</v>
      </c>
      <c r="I169" s="11">
        <f>+IF(I7="",0,VLOOKUP(I1,Tablas!$A$49:$P$63,2+I$5,FALSE))</f>
        <v>0</v>
      </c>
      <c r="J169" s="11">
        <f>+IF(J7="",0,VLOOKUP(J1,Tablas!$A$49:$P$63,2+J$5,FALSE))</f>
        <v>0</v>
      </c>
      <c r="K169" s="11">
        <f>+IF(K7="",0,VLOOKUP(K1,Tablas!$A$49:$P$63,2+K$5,FALSE))</f>
        <v>0</v>
      </c>
      <c r="L169" s="11">
        <f>+IF(L7="",0,VLOOKUP(L1,Tablas!$A$49:$P$63,2+L$5,FALSE))</f>
        <v>0</v>
      </c>
      <c r="M169" s="11">
        <f>+IF(M7="",0,VLOOKUP(M1,Tablas!$A$49:$P$63,2+M$5,FALSE))</f>
        <v>0</v>
      </c>
      <c r="N169" s="11">
        <f>+IF(N7="",0,VLOOKUP(N1,Tablas!$A$49:$P$63,2+N$5,FALSE))</f>
        <v>0</v>
      </c>
      <c r="O169" s="11">
        <f>+IF(O7="",0,VLOOKUP(O1,Tablas!$A$49:$P$63,2+O$5,FALSE))</f>
        <v>0</v>
      </c>
      <c r="P169" s="11">
        <f>+IF(P7="",0,VLOOKUP(P1,Tablas!$A$49:$P$63,2+P$5,FALSE))</f>
        <v>0</v>
      </c>
      <c r="Q169" s="11">
        <f>+IF(Q7="",0,VLOOKUP(Q1,Tablas!$A$49:$P$63,2+Q$5,FALSE))</f>
        <v>0</v>
      </c>
      <c r="R169" s="11">
        <f>+IF(R7="",0,VLOOKUP(R1,Tablas!$A$49:$P$63,2+R$5,FALSE))</f>
        <v>0</v>
      </c>
      <c r="S169" s="11">
        <f>+IF(S7="",0,VLOOKUP(S1,Tablas!$A$49:$P$63,2+S$5,FALSE))</f>
        <v>0</v>
      </c>
      <c r="T169" s="11">
        <f>+IF(T7="",0,VLOOKUP(T1,Tablas!$A$49:$P$63,2+T$5,FALSE))</f>
        <v>0</v>
      </c>
      <c r="U169" s="115">
        <f>+IF(U7="",0,VLOOKUP(U1,Tablas!$A$49:$P$63,2+U$5,FALSE))</f>
        <v>0</v>
      </c>
      <c r="V169" s="294">
        <f>VLOOKUP(13,Tablas!$A$49:$P$63,2+V$5)</f>
        <v>804856.34</v>
      </c>
      <c r="W169" s="111"/>
      <c r="X169" s="39"/>
      <c r="Y169" s="21"/>
      <c r="Z169" s="21"/>
      <c r="AA169" s="14"/>
      <c r="AB169" s="14"/>
      <c r="AC169" s="14"/>
      <c r="AD169" s="14"/>
      <c r="AE169" s="14"/>
      <c r="AF169" s="14"/>
      <c r="AG169" s="14"/>
    </row>
    <row r="170" spans="1:33" x14ac:dyDescent="0.2">
      <c r="A170" s="132" t="s">
        <v>98</v>
      </c>
      <c r="B170" s="122"/>
      <c r="C170" s="13"/>
      <c r="D170" s="10">
        <f>+COUNTIF(E202,"&gt;0")</f>
        <v>0</v>
      </c>
      <c r="E170" s="43" t="s">
        <v>22</v>
      </c>
      <c r="F170" s="49" t="s">
        <v>24</v>
      </c>
      <c r="G170" s="146"/>
      <c r="H170" s="11">
        <f>+H202</f>
        <v>0</v>
      </c>
      <c r="I170" s="11">
        <f t="shared" ref="I170:U170" si="70">+I202</f>
        <v>0</v>
      </c>
      <c r="J170" s="11">
        <f t="shared" si="70"/>
        <v>0</v>
      </c>
      <c r="K170" s="11">
        <f t="shared" si="70"/>
        <v>0</v>
      </c>
      <c r="L170" s="11">
        <f t="shared" si="70"/>
        <v>0</v>
      </c>
      <c r="M170" s="11">
        <f t="shared" si="70"/>
        <v>0</v>
      </c>
      <c r="N170" s="11">
        <f t="shared" si="70"/>
        <v>0</v>
      </c>
      <c r="O170" s="11">
        <f t="shared" si="70"/>
        <v>0</v>
      </c>
      <c r="P170" s="11">
        <f t="shared" si="70"/>
        <v>0</v>
      </c>
      <c r="Q170" s="11">
        <f t="shared" si="70"/>
        <v>0</v>
      </c>
      <c r="R170" s="11">
        <f t="shared" si="70"/>
        <v>0</v>
      </c>
      <c r="S170" s="11">
        <f t="shared" si="70"/>
        <v>0</v>
      </c>
      <c r="T170" s="11">
        <f t="shared" si="70"/>
        <v>0</v>
      </c>
      <c r="U170" s="115">
        <f t="shared" si="70"/>
        <v>0</v>
      </c>
      <c r="V170" s="294">
        <f>+V202</f>
        <v>0</v>
      </c>
      <c r="W170" s="111"/>
      <c r="X170" s="39"/>
      <c r="Y170" s="21"/>
      <c r="Z170" s="21"/>
      <c r="AA170" s="14"/>
      <c r="AB170" s="14"/>
      <c r="AC170" s="14"/>
      <c r="AD170" s="14"/>
      <c r="AE170" s="14"/>
      <c r="AF170" s="14"/>
      <c r="AG170" s="14"/>
    </row>
    <row r="171" spans="1:33" x14ac:dyDescent="0.2">
      <c r="A171" s="132" t="s">
        <v>98</v>
      </c>
      <c r="B171" s="122"/>
      <c r="C171" s="13"/>
      <c r="D171" s="10">
        <f>COUNTIF(E203:E214,"&gt;0")</f>
        <v>0</v>
      </c>
      <c r="E171" s="43" t="s">
        <v>23</v>
      </c>
      <c r="F171" s="49" t="s">
        <v>24</v>
      </c>
      <c r="G171" s="146"/>
      <c r="H171" s="11">
        <f t="shared" ref="H171:U171" si="71">+SUM(H203:H214)</f>
        <v>0</v>
      </c>
      <c r="I171" s="11">
        <f t="shared" si="71"/>
        <v>0</v>
      </c>
      <c r="J171" s="11">
        <f t="shared" si="71"/>
        <v>0</v>
      </c>
      <c r="K171" s="11">
        <f t="shared" si="71"/>
        <v>0</v>
      </c>
      <c r="L171" s="11">
        <f t="shared" si="71"/>
        <v>0</v>
      </c>
      <c r="M171" s="11">
        <f t="shared" si="71"/>
        <v>0</v>
      </c>
      <c r="N171" s="11">
        <f t="shared" si="71"/>
        <v>0</v>
      </c>
      <c r="O171" s="11">
        <f t="shared" si="71"/>
        <v>0</v>
      </c>
      <c r="P171" s="11">
        <f t="shared" si="71"/>
        <v>0</v>
      </c>
      <c r="Q171" s="11">
        <f t="shared" si="71"/>
        <v>0</v>
      </c>
      <c r="R171" s="11">
        <f t="shared" si="71"/>
        <v>0</v>
      </c>
      <c r="S171" s="11">
        <f t="shared" si="71"/>
        <v>0</v>
      </c>
      <c r="T171" s="11">
        <f t="shared" si="71"/>
        <v>0</v>
      </c>
      <c r="U171" s="115">
        <f t="shared" si="71"/>
        <v>0</v>
      </c>
      <c r="V171" s="294">
        <f>+SUM(V203:V214)</f>
        <v>0</v>
      </c>
      <c r="W171" s="111"/>
      <c r="X171" s="31"/>
      <c r="Y171" s="21"/>
      <c r="Z171" s="21"/>
      <c r="AA171" s="14"/>
      <c r="AB171" s="14"/>
      <c r="AC171" s="14"/>
      <c r="AD171" s="14"/>
      <c r="AE171" s="14"/>
      <c r="AF171" s="14"/>
      <c r="AG171" s="14"/>
    </row>
    <row r="172" spans="1:33" x14ac:dyDescent="0.2">
      <c r="A172" s="132" t="s">
        <v>98</v>
      </c>
      <c r="B172" s="122"/>
      <c r="C172" s="13"/>
      <c r="D172" s="13"/>
      <c r="E172" s="77" t="s">
        <v>249</v>
      </c>
      <c r="F172" s="49" t="s">
        <v>24</v>
      </c>
      <c r="G172" s="146"/>
      <c r="H172" s="11">
        <v>0</v>
      </c>
      <c r="I172" s="11">
        <f>+SUM($H$174:H174)</f>
        <v>0</v>
      </c>
      <c r="J172" s="11">
        <f>+SUM($H$174:I174)</f>
        <v>0</v>
      </c>
      <c r="K172" s="11">
        <f>+SUM($H$174:J174)</f>
        <v>0</v>
      </c>
      <c r="L172" s="11">
        <f>+SUM($H$174:K174)</f>
        <v>0</v>
      </c>
      <c r="M172" s="11">
        <f>+SUM($H$174:L174)</f>
        <v>0</v>
      </c>
      <c r="N172" s="11">
        <f>+SUM($H$174:M174)</f>
        <v>0</v>
      </c>
      <c r="O172" s="11">
        <f>+SUM($H$174:N174)</f>
        <v>0</v>
      </c>
      <c r="P172" s="11">
        <f>+SUM($H$174:O174)</f>
        <v>0</v>
      </c>
      <c r="Q172" s="11">
        <f>+SUM($H$174:P174)</f>
        <v>0</v>
      </c>
      <c r="R172" s="11">
        <f>+SUM($H$174:Q174)</f>
        <v>0</v>
      </c>
      <c r="S172" s="11">
        <f>+SUM($H$174:R174)</f>
        <v>0</v>
      </c>
      <c r="T172" s="11">
        <f>+SUM($H$174:S174)</f>
        <v>0</v>
      </c>
      <c r="U172" s="115">
        <f>+SUM($H$174:T174)</f>
        <v>0</v>
      </c>
      <c r="V172" s="294">
        <f>+SUM(H174:U174)</f>
        <v>0</v>
      </c>
      <c r="W172" s="111"/>
      <c r="X172" s="159"/>
      <c r="Y172" s="21"/>
      <c r="Z172" s="21"/>
      <c r="AA172" s="14"/>
      <c r="AB172" s="14"/>
      <c r="AC172" s="14"/>
      <c r="AD172" s="14"/>
      <c r="AE172" s="14"/>
      <c r="AF172" s="14"/>
      <c r="AG172" s="14"/>
    </row>
    <row r="173" spans="1:33" x14ac:dyDescent="0.2">
      <c r="A173" s="132" t="s">
        <v>98</v>
      </c>
      <c r="B173" s="122"/>
      <c r="C173" s="13"/>
      <c r="D173" s="13"/>
      <c r="E173" s="77" t="s">
        <v>250</v>
      </c>
      <c r="F173" s="49" t="s">
        <v>24</v>
      </c>
      <c r="G173" s="146"/>
      <c r="H173" s="11">
        <v>0</v>
      </c>
      <c r="I173" s="11">
        <f ca="1">+SUM($H$175:H175)</f>
        <v>0</v>
      </c>
      <c r="J173" s="11">
        <f ca="1">+SUM($H$175:I175)</f>
        <v>0</v>
      </c>
      <c r="K173" s="11">
        <f ca="1">+SUM($H$175:J175)</f>
        <v>0</v>
      </c>
      <c r="L173" s="11">
        <f ca="1">+SUM($H$175:K175)</f>
        <v>0</v>
      </c>
      <c r="M173" s="11">
        <f ca="1">+SUM($H$175:L175)</f>
        <v>0</v>
      </c>
      <c r="N173" s="11">
        <f ca="1">+SUM($H$175:M175)</f>
        <v>0</v>
      </c>
      <c r="O173" s="11">
        <f ca="1">+SUM($H$175:N175)</f>
        <v>0</v>
      </c>
      <c r="P173" s="11">
        <f ca="1">+SUM($H$175:O175)</f>
        <v>0</v>
      </c>
      <c r="Q173" s="11">
        <f ca="1">+SUM($H$175:P175)</f>
        <v>0</v>
      </c>
      <c r="R173" s="11">
        <f ca="1">+SUM($H$175:Q175)</f>
        <v>0</v>
      </c>
      <c r="S173" s="11">
        <f ca="1">+SUM($H$175:R175)</f>
        <v>0</v>
      </c>
      <c r="T173" s="11">
        <f ca="1">+SUM($H$175:S175)</f>
        <v>0</v>
      </c>
      <c r="U173" s="115">
        <f ca="1">+SUM($H$175:T175)</f>
        <v>0</v>
      </c>
      <c r="V173" s="294">
        <f ca="1">+SUM(H175:U175)</f>
        <v>0</v>
      </c>
      <c r="W173" s="111"/>
      <c r="X173" s="159"/>
      <c r="Y173" s="21"/>
      <c r="Z173" s="21"/>
      <c r="AA173" s="14"/>
      <c r="AB173" s="14"/>
      <c r="AC173" s="14"/>
      <c r="AD173" s="14"/>
      <c r="AE173" s="14"/>
      <c r="AF173" s="14"/>
      <c r="AG173" s="14"/>
    </row>
    <row r="174" spans="1:33" x14ac:dyDescent="0.2">
      <c r="A174" s="132" t="s">
        <v>98</v>
      </c>
      <c r="B174" s="122"/>
      <c r="C174" s="13"/>
      <c r="D174" s="13"/>
      <c r="E174" s="77" t="s">
        <v>252</v>
      </c>
      <c r="F174" s="49" t="s">
        <v>24</v>
      </c>
      <c r="G174" s="146"/>
      <c r="H174" s="11">
        <f>+IF(AND(H$11="NO",H167&gt;SUM(H168:H171),H115=0),H167-SUM(H168:H171),0)</f>
        <v>0</v>
      </c>
      <c r="I174" s="11">
        <f>+IF(AND(I$11="NO",I167&gt;SUM(I168:I171)-SUM(H168:H171),I115=0),I167-SUM(I168:I171)+SUM(H168:H171),0)</f>
        <v>0</v>
      </c>
      <c r="J174" s="11">
        <f t="shared" ref="J174:U174" si="72">+IF(AND(J$11="NO",J167&gt;SUM(J168:J171)-SUM(I168:I171),J115=0),J167-SUM(J168:J171)+SUM(I168:I171),0)</f>
        <v>0</v>
      </c>
      <c r="K174" s="11">
        <f t="shared" si="72"/>
        <v>0</v>
      </c>
      <c r="L174" s="11">
        <f t="shared" si="72"/>
        <v>0</v>
      </c>
      <c r="M174" s="11">
        <f t="shared" si="72"/>
        <v>0</v>
      </c>
      <c r="N174" s="11">
        <f t="shared" si="72"/>
        <v>0</v>
      </c>
      <c r="O174" s="11">
        <f t="shared" si="72"/>
        <v>0</v>
      </c>
      <c r="P174" s="11">
        <f t="shared" si="72"/>
        <v>0</v>
      </c>
      <c r="Q174" s="11">
        <f t="shared" si="72"/>
        <v>0</v>
      </c>
      <c r="R174" s="11">
        <f t="shared" si="72"/>
        <v>0</v>
      </c>
      <c r="S174" s="11">
        <f t="shared" si="72"/>
        <v>0</v>
      </c>
      <c r="T174" s="11">
        <f t="shared" si="72"/>
        <v>0</v>
      </c>
      <c r="U174" s="115">
        <f t="shared" si="72"/>
        <v>0</v>
      </c>
      <c r="V174" s="300"/>
      <c r="W174" s="111"/>
      <c r="X174" s="31"/>
      <c r="Y174" s="21"/>
      <c r="Z174" s="21"/>
      <c r="AA174" s="14"/>
      <c r="AB174" s="14"/>
      <c r="AC174" s="14"/>
      <c r="AD174" s="14"/>
      <c r="AE174" s="14"/>
      <c r="AF174" s="14"/>
      <c r="AG174" s="14"/>
    </row>
    <row r="175" spans="1:33" x14ac:dyDescent="0.2">
      <c r="A175" s="132" t="s">
        <v>98</v>
      </c>
      <c r="B175" s="122"/>
      <c r="C175" s="13"/>
      <c r="D175" s="13"/>
      <c r="E175" s="77" t="s">
        <v>251</v>
      </c>
      <c r="F175" s="49" t="s">
        <v>24</v>
      </c>
      <c r="G175" s="146"/>
      <c r="H175" s="11">
        <f ca="1">+IF(AND(H$10&gt;0,H$11="CON DCTO",H$115=0),VLOOKUP(H$10,INDIRECT("Anexo"&amp;H1),3),0)</f>
        <v>0</v>
      </c>
      <c r="I175" s="11">
        <f ca="1">+IF(AND(I$10&gt;0,I$11="CON DCTO",I$115=0),VLOOKUP(I$10,INDIRECT("Anexo"&amp;I1),3),0)</f>
        <v>0</v>
      </c>
      <c r="J175" s="11">
        <f ca="1">+IF(AND(J$10&gt;0,J$11="CON DCTO",J$115=0),VLOOKUP(J$10,INDIRECT("Anexo"&amp;J1),3),0)</f>
        <v>0</v>
      </c>
      <c r="K175" s="11">
        <f t="shared" ref="K175:U175" ca="1" si="73">+IF(AND(K$10&gt;0,K$11="CON DCTO",K$115=0),VLOOKUP(K$10,INDIRECT("Anexo"&amp;K1),3),0)</f>
        <v>0</v>
      </c>
      <c r="L175" s="11">
        <f t="shared" ca="1" si="73"/>
        <v>0</v>
      </c>
      <c r="M175" s="11">
        <f t="shared" ca="1" si="73"/>
        <v>0</v>
      </c>
      <c r="N175" s="11">
        <f t="shared" ca="1" si="73"/>
        <v>0</v>
      </c>
      <c r="O175" s="11">
        <f t="shared" ca="1" si="73"/>
        <v>0</v>
      </c>
      <c r="P175" s="11">
        <f t="shared" ca="1" si="73"/>
        <v>0</v>
      </c>
      <c r="Q175" s="11">
        <f t="shared" ca="1" si="73"/>
        <v>0</v>
      </c>
      <c r="R175" s="11">
        <f t="shared" ca="1" si="73"/>
        <v>0</v>
      </c>
      <c r="S175" s="11">
        <f t="shared" ca="1" si="73"/>
        <v>0</v>
      </c>
      <c r="T175" s="11">
        <f t="shared" ca="1" si="73"/>
        <v>0</v>
      </c>
      <c r="U175" s="115">
        <f t="shared" ca="1" si="73"/>
        <v>0</v>
      </c>
      <c r="V175" s="300"/>
      <c r="W175" s="111"/>
      <c r="X175" s="31"/>
      <c r="Y175" s="21"/>
      <c r="Z175" s="21"/>
      <c r="AA175" s="14"/>
      <c r="AB175" s="14"/>
      <c r="AC175" s="14"/>
      <c r="AD175" s="14"/>
      <c r="AE175" s="14"/>
      <c r="AF175" s="14"/>
      <c r="AG175" s="14"/>
    </row>
    <row r="176" spans="1:33" x14ac:dyDescent="0.2">
      <c r="A176" s="132" t="s">
        <v>98</v>
      </c>
      <c r="B176" s="122"/>
      <c r="C176" s="122"/>
      <c r="D176" s="122"/>
      <c r="E176" s="77" t="s">
        <v>423</v>
      </c>
      <c r="F176" s="49" t="s">
        <v>24</v>
      </c>
      <c r="G176" s="146"/>
      <c r="H176" s="11">
        <f ca="1">IF(H166&lt;0,0,IF(H166&gt;SUM(H168:H175),SUM(H168:H175),H166))</f>
        <v>0</v>
      </c>
      <c r="I176" s="11">
        <f t="shared" ref="I176:U176" ca="1" si="74">IF(I166&lt;0,0,IF(I166&gt;SUM(I168:I175),SUM(I168:I175),I166))</f>
        <v>0</v>
      </c>
      <c r="J176" s="11">
        <f t="shared" ca="1" si="74"/>
        <v>0</v>
      </c>
      <c r="K176" s="11">
        <f t="shared" ca="1" si="74"/>
        <v>0</v>
      </c>
      <c r="L176" s="11">
        <f t="shared" ca="1" si="74"/>
        <v>0</v>
      </c>
      <c r="M176" s="11">
        <f t="shared" ca="1" si="74"/>
        <v>0</v>
      </c>
      <c r="N176" s="11">
        <f t="shared" ca="1" si="74"/>
        <v>0</v>
      </c>
      <c r="O176" s="11">
        <f t="shared" ca="1" si="74"/>
        <v>0</v>
      </c>
      <c r="P176" s="11">
        <f t="shared" ca="1" si="74"/>
        <v>0</v>
      </c>
      <c r="Q176" s="11">
        <f t="shared" ca="1" si="74"/>
        <v>0</v>
      </c>
      <c r="R176" s="11">
        <f t="shared" ca="1" si="74"/>
        <v>0</v>
      </c>
      <c r="S176" s="11">
        <f t="shared" ca="1" si="74"/>
        <v>0</v>
      </c>
      <c r="T176" s="11">
        <f t="shared" ca="1" si="74"/>
        <v>0</v>
      </c>
      <c r="U176" s="115">
        <f t="shared" ca="1" si="74"/>
        <v>0</v>
      </c>
      <c r="V176" s="294">
        <f ca="1">+SUM(V168:V175)</f>
        <v>972534.74</v>
      </c>
      <c r="W176" s="111"/>
      <c r="X176" s="21"/>
      <c r="Y176" s="21"/>
      <c r="Z176" s="21"/>
      <c r="AA176" s="14"/>
      <c r="AB176" s="14"/>
      <c r="AC176" s="14"/>
      <c r="AD176" s="14"/>
      <c r="AE176" s="14"/>
      <c r="AF176" s="14"/>
      <c r="AG176" s="14"/>
    </row>
    <row r="177" spans="1:33" x14ac:dyDescent="0.2">
      <c r="A177" s="132" t="s">
        <v>98</v>
      </c>
      <c r="B177" s="122"/>
      <c r="C177" s="122"/>
      <c r="D177" s="122"/>
      <c r="E177" s="286"/>
      <c r="F177" s="36"/>
      <c r="G177" s="151"/>
      <c r="H177" s="37"/>
      <c r="I177" s="37"/>
      <c r="J177" s="37"/>
      <c r="K177" s="37"/>
      <c r="L177" s="37"/>
      <c r="M177" s="37"/>
      <c r="N177" s="37"/>
      <c r="O177" s="37"/>
      <c r="P177" s="37"/>
      <c r="Q177" s="37"/>
      <c r="R177" s="37"/>
      <c r="S177" s="37"/>
      <c r="T177" s="37"/>
      <c r="U177" s="306"/>
      <c r="V177" s="37"/>
      <c r="W177" s="111"/>
      <c r="X177" s="21"/>
      <c r="Y177" s="21"/>
      <c r="Z177" s="21"/>
      <c r="AA177" s="14"/>
      <c r="AB177" s="14"/>
      <c r="AC177" s="14"/>
      <c r="AD177" s="14"/>
      <c r="AE177" s="14"/>
      <c r="AF177" s="14"/>
      <c r="AG177" s="14"/>
    </row>
    <row r="178" spans="1:33" x14ac:dyDescent="0.2">
      <c r="A178" s="132" t="s">
        <v>98</v>
      </c>
      <c r="B178" s="420" t="s">
        <v>256</v>
      </c>
      <c r="C178" s="420"/>
      <c r="D178" s="420"/>
      <c r="E178" s="420"/>
      <c r="F178" s="49" t="s">
        <v>24</v>
      </c>
      <c r="G178" s="151"/>
      <c r="H178" s="11">
        <f ca="1">IF(H166-H176&lt;0,0,H166-H176)</f>
        <v>0</v>
      </c>
      <c r="I178" s="11">
        <f t="shared" ref="I178:U178" ca="1" si="75">IF(I166-I176&lt;0,0,I166-I176)</f>
        <v>0</v>
      </c>
      <c r="J178" s="11">
        <f t="shared" ca="1" si="75"/>
        <v>0</v>
      </c>
      <c r="K178" s="11">
        <f t="shared" ca="1" si="75"/>
        <v>0</v>
      </c>
      <c r="L178" s="11">
        <f t="shared" ca="1" si="75"/>
        <v>0</v>
      </c>
      <c r="M178" s="11">
        <f t="shared" ca="1" si="75"/>
        <v>0</v>
      </c>
      <c r="N178" s="11">
        <f t="shared" ca="1" si="75"/>
        <v>0</v>
      </c>
      <c r="O178" s="11">
        <f t="shared" ca="1" si="75"/>
        <v>0</v>
      </c>
      <c r="P178" s="11">
        <f t="shared" ca="1" si="75"/>
        <v>0</v>
      </c>
      <c r="Q178" s="11">
        <f t="shared" ca="1" si="75"/>
        <v>0</v>
      </c>
      <c r="R178" s="11">
        <f t="shared" ca="1" si="75"/>
        <v>0</v>
      </c>
      <c r="S178" s="11">
        <f t="shared" ca="1" si="75"/>
        <v>0</v>
      </c>
      <c r="T178" s="11">
        <f t="shared" ca="1" si="75"/>
        <v>0</v>
      </c>
      <c r="U178" s="115">
        <f t="shared" ca="1" si="75"/>
        <v>0</v>
      </c>
      <c r="V178" s="328"/>
      <c r="W178" s="111"/>
      <c r="X178" s="21"/>
      <c r="Y178" s="21"/>
      <c r="Z178" s="21"/>
      <c r="AA178" s="14"/>
      <c r="AB178" s="14"/>
      <c r="AC178" s="14"/>
      <c r="AD178" s="14"/>
      <c r="AE178" s="14"/>
      <c r="AF178" s="14"/>
      <c r="AG178" s="14"/>
    </row>
    <row r="179" spans="1:33" x14ac:dyDescent="0.2">
      <c r="A179" s="132" t="s">
        <v>98</v>
      </c>
      <c r="B179" s="420" t="s">
        <v>254</v>
      </c>
      <c r="C179" s="404"/>
      <c r="D179" s="404"/>
      <c r="E179" s="404"/>
      <c r="F179" s="49" t="s">
        <v>24</v>
      </c>
      <c r="G179" s="146"/>
      <c r="H179" s="32">
        <f t="shared" ref="H179:U179" ca="1" si="76">+IF(H176&gt;H164,0,H164-H176)</f>
        <v>0</v>
      </c>
      <c r="I179" s="32">
        <f t="shared" ca="1" si="76"/>
        <v>0</v>
      </c>
      <c r="J179" s="32">
        <f t="shared" ca="1" si="76"/>
        <v>0</v>
      </c>
      <c r="K179" s="32">
        <f t="shared" ca="1" si="76"/>
        <v>0</v>
      </c>
      <c r="L179" s="32">
        <f t="shared" ca="1" si="76"/>
        <v>0</v>
      </c>
      <c r="M179" s="32">
        <f t="shared" ca="1" si="76"/>
        <v>0</v>
      </c>
      <c r="N179" s="32">
        <f t="shared" ca="1" si="76"/>
        <v>0</v>
      </c>
      <c r="O179" s="32">
        <f t="shared" ca="1" si="76"/>
        <v>0</v>
      </c>
      <c r="P179" s="32">
        <f t="shared" ca="1" si="76"/>
        <v>0</v>
      </c>
      <c r="Q179" s="32">
        <f t="shared" ca="1" si="76"/>
        <v>0</v>
      </c>
      <c r="R179" s="32">
        <f t="shared" ca="1" si="76"/>
        <v>0</v>
      </c>
      <c r="S179" s="32">
        <f t="shared" ca="1" si="76"/>
        <v>0</v>
      </c>
      <c r="T179" s="32">
        <f t="shared" ca="1" si="76"/>
        <v>0</v>
      </c>
      <c r="U179" s="319">
        <f t="shared" ca="1" si="76"/>
        <v>0</v>
      </c>
      <c r="V179" s="299">
        <f ca="1">IF(V164&gt;V176,V164-V176,0)</f>
        <v>0</v>
      </c>
      <c r="W179" s="111"/>
      <c r="X179" s="21"/>
      <c r="Y179" s="21"/>
      <c r="Z179" s="21"/>
      <c r="AA179" s="14"/>
      <c r="AB179" s="14"/>
      <c r="AC179" s="14"/>
      <c r="AD179" s="14"/>
      <c r="AE179" s="14"/>
      <c r="AF179" s="14"/>
      <c r="AG179" s="14"/>
    </row>
    <row r="180" spans="1:33" x14ac:dyDescent="0.2">
      <c r="A180" s="133" t="s">
        <v>98</v>
      </c>
      <c r="B180" s="395" t="s">
        <v>257</v>
      </c>
      <c r="C180" s="396"/>
      <c r="D180" s="396"/>
      <c r="E180" s="397"/>
      <c r="F180" s="49" t="s">
        <v>24</v>
      </c>
      <c r="G180" s="147"/>
      <c r="H180" s="158">
        <f ca="1">IF(H$7&lt;&gt;"",VLOOKUP(H$179,INDIRECT("Escala"&amp;H1),3),0)</f>
        <v>0</v>
      </c>
      <c r="I180" s="158">
        <f ca="1">IF(I$7&lt;&gt;"",VLOOKUP(I$179,INDIRECT("Escala"&amp;I1),3),0)</f>
        <v>0</v>
      </c>
      <c r="J180" s="158">
        <f ca="1">IF(J$7&lt;&gt;"",VLOOKUP(J$179,INDIRECT("Escala"&amp;J1),3),0)</f>
        <v>0</v>
      </c>
      <c r="K180" s="158">
        <f t="shared" ref="K180:U180" ca="1" si="77">IF(K$7&lt;&gt;"",VLOOKUP(K$179,INDIRECT("Escala"&amp;K1),3),0)</f>
        <v>0</v>
      </c>
      <c r="L180" s="158">
        <f t="shared" ca="1" si="77"/>
        <v>0</v>
      </c>
      <c r="M180" s="158">
        <f t="shared" ca="1" si="77"/>
        <v>0</v>
      </c>
      <c r="N180" s="158">
        <f t="shared" ca="1" si="77"/>
        <v>0</v>
      </c>
      <c r="O180" s="158">
        <f t="shared" ca="1" si="77"/>
        <v>0</v>
      </c>
      <c r="P180" s="158">
        <f t="shared" ca="1" si="77"/>
        <v>0</v>
      </c>
      <c r="Q180" s="158">
        <f t="shared" ca="1" si="77"/>
        <v>0</v>
      </c>
      <c r="R180" s="158">
        <f t="shared" ca="1" si="77"/>
        <v>0</v>
      </c>
      <c r="S180" s="158">
        <f t="shared" ca="1" si="77"/>
        <v>0</v>
      </c>
      <c r="T180" s="158">
        <f t="shared" ca="1" si="77"/>
        <v>0</v>
      </c>
      <c r="U180" s="320">
        <f t="shared" ca="1" si="77"/>
        <v>0</v>
      </c>
      <c r="V180" s="301"/>
      <c r="W180" s="111"/>
      <c r="X180" s="21"/>
      <c r="Y180" s="21"/>
      <c r="Z180" s="21"/>
      <c r="AA180" s="14"/>
      <c r="AB180" s="14"/>
      <c r="AC180" s="14"/>
      <c r="AD180" s="14"/>
      <c r="AE180" s="14"/>
      <c r="AF180" s="14"/>
      <c r="AG180" s="14"/>
    </row>
    <row r="181" spans="1:33" x14ac:dyDescent="0.2">
      <c r="A181" s="132" t="s">
        <v>98</v>
      </c>
      <c r="B181" s="122"/>
      <c r="C181" s="369"/>
      <c r="D181" s="369"/>
      <c r="E181" s="369"/>
      <c r="F181" s="147"/>
      <c r="G181" s="147"/>
      <c r="H181" s="156"/>
      <c r="I181" s="156"/>
      <c r="J181" s="156"/>
      <c r="K181" s="156"/>
      <c r="L181" s="156"/>
      <c r="M181" s="156"/>
      <c r="N181" s="156"/>
      <c r="O181" s="156"/>
      <c r="P181" s="156"/>
      <c r="Q181" s="156"/>
      <c r="R181" s="156"/>
      <c r="S181" s="156"/>
      <c r="T181" s="156"/>
      <c r="U181" s="321"/>
      <c r="V181" s="156"/>
      <c r="W181" s="111"/>
      <c r="X181" s="21"/>
      <c r="Y181" s="21"/>
      <c r="Z181" s="21"/>
      <c r="AA181" s="14"/>
      <c r="AB181" s="14"/>
      <c r="AC181" s="14"/>
      <c r="AD181" s="14"/>
      <c r="AE181" s="14"/>
      <c r="AF181" s="14"/>
      <c r="AG181" s="14"/>
    </row>
    <row r="182" spans="1:33" x14ac:dyDescent="0.2">
      <c r="A182" s="132" t="s">
        <v>98</v>
      </c>
      <c r="B182" s="122"/>
      <c r="C182" s="122"/>
      <c r="D182" s="122"/>
      <c r="E182" s="42" t="s">
        <v>91</v>
      </c>
      <c r="F182" s="43" t="s">
        <v>24</v>
      </c>
      <c r="G182" s="153"/>
      <c r="H182" s="11">
        <f t="shared" ref="H182:U182" ca="1" si="78">ROUND(IF(H$7&lt;&gt;"",VLOOKUP(H$179,INDIRECT("Escala"&amp;H1),2,TRUE)+(H$179-VLOOKUP(H179,INDIRECT("Escala"&amp;H1),1,TRUE))*VLOOKUP(H$179,INDIRECT("Escala"&amp;H1),3),0),2)</f>
        <v>0</v>
      </c>
      <c r="I182" s="11">
        <f t="shared" ca="1" si="78"/>
        <v>0</v>
      </c>
      <c r="J182" s="11">
        <f t="shared" ca="1" si="78"/>
        <v>0</v>
      </c>
      <c r="K182" s="11">
        <f t="shared" ca="1" si="78"/>
        <v>0</v>
      </c>
      <c r="L182" s="11">
        <f t="shared" ca="1" si="78"/>
        <v>0</v>
      </c>
      <c r="M182" s="11">
        <f t="shared" ca="1" si="78"/>
        <v>0</v>
      </c>
      <c r="N182" s="11">
        <f t="shared" ca="1" si="78"/>
        <v>0</v>
      </c>
      <c r="O182" s="11">
        <f t="shared" ca="1" si="78"/>
        <v>0</v>
      </c>
      <c r="P182" s="11">
        <f t="shared" ca="1" si="78"/>
        <v>0</v>
      </c>
      <c r="Q182" s="11">
        <f t="shared" ca="1" si="78"/>
        <v>0</v>
      </c>
      <c r="R182" s="11">
        <f t="shared" ca="1" si="78"/>
        <v>0</v>
      </c>
      <c r="S182" s="11">
        <f t="shared" ca="1" si="78"/>
        <v>0</v>
      </c>
      <c r="T182" s="11">
        <f t="shared" ca="1" si="78"/>
        <v>0</v>
      </c>
      <c r="U182" s="115">
        <f t="shared" ca="1" si="78"/>
        <v>0</v>
      </c>
      <c r="V182" s="294">
        <f ca="1">+ROUND(VLOOKUP(V179,Escala12,2)+(V179-VLOOKUP(V179,Escala12,1))*VLOOKUP(V179,Escala12,3),2)</f>
        <v>0</v>
      </c>
      <c r="W182" s="111"/>
      <c r="X182" s="21"/>
      <c r="Y182" s="21"/>
      <c r="Z182" s="21"/>
      <c r="AA182" s="14"/>
      <c r="AB182" s="14"/>
      <c r="AC182" s="14"/>
      <c r="AD182" s="14"/>
      <c r="AE182" s="14"/>
      <c r="AF182" s="14"/>
      <c r="AG182" s="14"/>
    </row>
    <row r="183" spans="1:33" x14ac:dyDescent="0.2">
      <c r="A183" s="132" t="s">
        <v>98</v>
      </c>
      <c r="B183" s="122"/>
      <c r="C183" s="122"/>
      <c r="D183" s="122"/>
      <c r="E183" s="77" t="s">
        <v>196</v>
      </c>
      <c r="F183" s="43" t="s">
        <v>24</v>
      </c>
      <c r="G183" s="153"/>
      <c r="H183" s="11">
        <f t="shared" ref="H183:U183" ca="1" si="79">+IF(H11&lt;&gt;"NO",ROUND(H165*H180,2),0)</f>
        <v>0</v>
      </c>
      <c r="I183" s="11">
        <f t="shared" ca="1" si="79"/>
        <v>0</v>
      </c>
      <c r="J183" s="11">
        <f t="shared" ca="1" si="79"/>
        <v>0</v>
      </c>
      <c r="K183" s="11">
        <f t="shared" ca="1" si="79"/>
        <v>0</v>
      </c>
      <c r="L183" s="11">
        <f t="shared" ca="1" si="79"/>
        <v>0</v>
      </c>
      <c r="M183" s="11">
        <f t="shared" ca="1" si="79"/>
        <v>0</v>
      </c>
      <c r="N183" s="11">
        <f t="shared" ca="1" si="79"/>
        <v>0</v>
      </c>
      <c r="O183" s="11">
        <f t="shared" ca="1" si="79"/>
        <v>0</v>
      </c>
      <c r="P183" s="11">
        <f t="shared" ca="1" si="79"/>
        <v>0</v>
      </c>
      <c r="Q183" s="11">
        <f t="shared" ca="1" si="79"/>
        <v>0</v>
      </c>
      <c r="R183" s="11">
        <f t="shared" ca="1" si="79"/>
        <v>0</v>
      </c>
      <c r="S183" s="11">
        <f t="shared" ca="1" si="79"/>
        <v>0</v>
      </c>
      <c r="T183" s="11">
        <f t="shared" ca="1" si="79"/>
        <v>0</v>
      </c>
      <c r="U183" s="115">
        <f t="shared" ca="1" si="79"/>
        <v>0</v>
      </c>
      <c r="V183" s="294">
        <f ca="1">+ROUND(VLOOKUP(V179,Escala12,3)*V165,2)</f>
        <v>0</v>
      </c>
      <c r="W183" s="111"/>
      <c r="X183" s="21"/>
      <c r="Y183" s="21"/>
      <c r="Z183" s="21"/>
      <c r="AA183" s="14"/>
      <c r="AB183" s="14"/>
      <c r="AC183" s="14"/>
      <c r="AD183" s="14"/>
      <c r="AE183" s="14"/>
      <c r="AF183" s="14"/>
      <c r="AG183" s="14"/>
    </row>
    <row r="184" spans="1:33" x14ac:dyDescent="0.2">
      <c r="A184" s="132" t="s">
        <v>98</v>
      </c>
      <c r="B184" s="122"/>
      <c r="C184" s="122"/>
      <c r="D184" s="122"/>
      <c r="E184" s="42" t="s">
        <v>90</v>
      </c>
      <c r="F184" s="43" t="s">
        <v>24</v>
      </c>
      <c r="G184" s="122"/>
      <c r="H184" s="44">
        <f ca="1">+H182+H183</f>
        <v>0</v>
      </c>
      <c r="I184" s="44">
        <f ca="1">+I182+I183</f>
        <v>0</v>
      </c>
      <c r="J184" s="44">
        <f t="shared" ref="J184:V184" ca="1" si="80">+J182+J183</f>
        <v>0</v>
      </c>
      <c r="K184" s="44">
        <f t="shared" ca="1" si="80"/>
        <v>0</v>
      </c>
      <c r="L184" s="44">
        <f t="shared" ca="1" si="80"/>
        <v>0</v>
      </c>
      <c r="M184" s="44">
        <f t="shared" ca="1" si="80"/>
        <v>0</v>
      </c>
      <c r="N184" s="44">
        <f t="shared" ca="1" si="80"/>
        <v>0</v>
      </c>
      <c r="O184" s="44">
        <f t="shared" ca="1" si="80"/>
        <v>0</v>
      </c>
      <c r="P184" s="44">
        <f t="shared" ca="1" si="80"/>
        <v>0</v>
      </c>
      <c r="Q184" s="44">
        <f t="shared" ca="1" si="80"/>
        <v>0</v>
      </c>
      <c r="R184" s="44">
        <f t="shared" ca="1" si="80"/>
        <v>0</v>
      </c>
      <c r="S184" s="44">
        <f t="shared" ca="1" si="80"/>
        <v>0</v>
      </c>
      <c r="T184" s="44">
        <f t="shared" ca="1" si="80"/>
        <v>0</v>
      </c>
      <c r="U184" s="308">
        <f t="shared" ca="1" si="80"/>
        <v>0</v>
      </c>
      <c r="V184" s="294">
        <f t="shared" ca="1" si="80"/>
        <v>0</v>
      </c>
      <c r="W184" s="111"/>
      <c r="X184" s="21"/>
      <c r="Y184" s="21"/>
      <c r="Z184" s="21"/>
      <c r="AA184" s="14"/>
      <c r="AB184" s="14"/>
      <c r="AC184" s="14"/>
      <c r="AD184" s="14"/>
      <c r="AE184" s="14"/>
      <c r="AF184" s="14"/>
      <c r="AG184" s="14"/>
    </row>
    <row r="185" spans="1:33" x14ac:dyDescent="0.2">
      <c r="A185" s="132" t="s">
        <v>98</v>
      </c>
      <c r="B185" s="122"/>
      <c r="C185" s="122"/>
      <c r="D185" s="122"/>
      <c r="E185" s="77" t="s">
        <v>426</v>
      </c>
      <c r="F185" s="45" t="s">
        <v>72</v>
      </c>
      <c r="G185" s="122"/>
      <c r="H185" s="87"/>
      <c r="I185" s="87"/>
      <c r="J185" s="87"/>
      <c r="K185" s="87"/>
      <c r="L185" s="87"/>
      <c r="M185" s="87"/>
      <c r="N185" s="87"/>
      <c r="O185" s="87"/>
      <c r="P185" s="87"/>
      <c r="Q185" s="87"/>
      <c r="R185" s="87"/>
      <c r="S185" s="87"/>
      <c r="T185" s="87"/>
      <c r="U185" s="322"/>
      <c r="V185" s="297"/>
      <c r="W185" s="111"/>
      <c r="X185" s="21"/>
      <c r="Y185" s="21"/>
      <c r="Z185" s="21"/>
      <c r="AA185" s="14"/>
      <c r="AB185" s="14"/>
      <c r="AC185" s="14"/>
      <c r="AD185" s="14"/>
      <c r="AE185" s="14"/>
      <c r="AF185" s="14"/>
      <c r="AG185" s="14"/>
    </row>
    <row r="186" spans="1:33" x14ac:dyDescent="0.2">
      <c r="A186" s="132" t="s">
        <v>98</v>
      </c>
      <c r="B186" s="122"/>
      <c r="C186" s="122"/>
      <c r="D186" s="122"/>
      <c r="E186" s="42" t="s">
        <v>74</v>
      </c>
      <c r="F186" s="45" t="s">
        <v>72</v>
      </c>
      <c r="G186" s="122"/>
      <c r="H186" s="88"/>
      <c r="I186" s="88"/>
      <c r="J186" s="88"/>
      <c r="K186" s="88"/>
      <c r="L186" s="88"/>
      <c r="M186" s="88"/>
      <c r="N186" s="88"/>
      <c r="O186" s="88"/>
      <c r="P186" s="88"/>
      <c r="Q186" s="88"/>
      <c r="R186" s="88"/>
      <c r="S186" s="88"/>
      <c r="T186" s="88"/>
      <c r="U186" s="323"/>
      <c r="V186" s="297"/>
      <c r="W186" s="111"/>
      <c r="X186" s="21"/>
      <c r="Y186" s="21"/>
      <c r="Z186" s="21"/>
      <c r="AA186" s="14"/>
      <c r="AB186" s="14"/>
      <c r="AC186" s="14"/>
      <c r="AD186" s="14"/>
      <c r="AE186" s="14"/>
      <c r="AF186" s="14"/>
      <c r="AG186" s="14"/>
    </row>
    <row r="187" spans="1:33" x14ac:dyDescent="0.2">
      <c r="A187" s="132" t="s">
        <v>98</v>
      </c>
      <c r="B187" s="122"/>
      <c r="C187" s="122"/>
      <c r="D187" s="122"/>
      <c r="E187" s="42" t="s">
        <v>75</v>
      </c>
      <c r="F187" s="45" t="s">
        <v>24</v>
      </c>
      <c r="G187" s="122"/>
      <c r="H187" s="89"/>
      <c r="I187" s="89"/>
      <c r="J187" s="89"/>
      <c r="K187" s="89"/>
      <c r="L187" s="89"/>
      <c r="M187" s="89"/>
      <c r="N187" s="89"/>
      <c r="O187" s="89"/>
      <c r="P187" s="89"/>
      <c r="Q187" s="89"/>
      <c r="R187" s="89"/>
      <c r="S187" s="89"/>
      <c r="T187" s="89"/>
      <c r="U187" s="324"/>
      <c r="V187" s="294">
        <f ca="1">+IF(V185+V186&gt;V182,0,V182-V185-V186)</f>
        <v>0</v>
      </c>
      <c r="W187" s="111"/>
      <c r="X187" s="21"/>
      <c r="Y187" s="21"/>
      <c r="Z187" s="21"/>
      <c r="AA187" s="14"/>
      <c r="AB187" s="14"/>
      <c r="AC187" s="14"/>
      <c r="AD187" s="14"/>
      <c r="AE187" s="14"/>
      <c r="AF187" s="14"/>
      <c r="AG187" s="14"/>
    </row>
    <row r="188" spans="1:33" x14ac:dyDescent="0.2">
      <c r="A188" s="132" t="s">
        <v>98</v>
      </c>
      <c r="B188" s="122"/>
      <c r="C188" s="122"/>
      <c r="D188" s="122"/>
      <c r="E188" s="42" t="s">
        <v>70</v>
      </c>
      <c r="F188" s="43" t="s">
        <v>24</v>
      </c>
      <c r="G188" s="153"/>
      <c r="H188" s="11">
        <v>0</v>
      </c>
      <c r="I188" s="11">
        <f>+IF(I7&lt;&gt;"",SUM($H$199:H199),0)</f>
        <v>0</v>
      </c>
      <c r="J188" s="11">
        <f>+IF(J7&lt;&gt;"",SUM($H$199:I199),0)</f>
        <v>0</v>
      </c>
      <c r="K188" s="11">
        <f>+IF(K7&lt;&gt;"",SUM($H$199:J199),0)</f>
        <v>0</v>
      </c>
      <c r="L188" s="11">
        <f>+IF(L7&lt;&gt;"",SUM($H$199:K199),0)</f>
        <v>0</v>
      </c>
      <c r="M188" s="11">
        <f>+IF(M7&lt;&gt;"",SUM($H$199:L199),0)</f>
        <v>0</v>
      </c>
      <c r="N188" s="11">
        <f>+IF(N7&lt;&gt;"",SUM($H$199:M199),0)</f>
        <v>0</v>
      </c>
      <c r="O188" s="11">
        <f>+IF(O7&lt;&gt;"",SUM($H$199:N199),0)</f>
        <v>0</v>
      </c>
      <c r="P188" s="11">
        <f>+IF(P7&lt;&gt;"",SUM($H$199:O199),0)</f>
        <v>0</v>
      </c>
      <c r="Q188" s="11">
        <f>+IF(Q7&lt;&gt;"",SUM($H$199:P199),0)</f>
        <v>0</v>
      </c>
      <c r="R188" s="11">
        <f>+IF(R7&lt;&gt;"",SUM($H$199:Q199),0)</f>
        <v>0</v>
      </c>
      <c r="S188" s="11">
        <f>+IF(S7&lt;&gt;"",SUM($H$199:R199),0)</f>
        <v>0</v>
      </c>
      <c r="T188" s="11">
        <f>+IF(T7&lt;&gt;"",SUM($H$199:S199),0)</f>
        <v>0</v>
      </c>
      <c r="U188" s="115">
        <f>+IF(U7&lt;&gt;"",SUM($H$199:T199),0)</f>
        <v>0</v>
      </c>
      <c r="V188" s="294">
        <f>+IF(V7&lt;&gt;"",SUM($H$199:U199),0)</f>
        <v>0</v>
      </c>
      <c r="W188" s="111"/>
      <c r="X188" s="21"/>
      <c r="Y188" s="21"/>
      <c r="Z188" s="21"/>
      <c r="AA188" s="14"/>
      <c r="AB188" s="14"/>
      <c r="AC188" s="14"/>
      <c r="AD188" s="14"/>
      <c r="AE188" s="14"/>
      <c r="AF188" s="14"/>
      <c r="AG188" s="14"/>
    </row>
    <row r="189" spans="1:33" x14ac:dyDescent="0.2">
      <c r="A189" s="132" t="s">
        <v>98</v>
      </c>
      <c r="B189" s="122"/>
      <c r="C189" s="122"/>
      <c r="D189" s="122"/>
      <c r="E189" s="42" t="s">
        <v>36</v>
      </c>
      <c r="F189" s="43" t="s">
        <v>24</v>
      </c>
      <c r="G189" s="153"/>
      <c r="H189" s="11">
        <f ca="1">+H184</f>
        <v>0</v>
      </c>
      <c r="I189" s="11">
        <f t="shared" ref="I189:U189" ca="1" si="81">+I184-I188</f>
        <v>0</v>
      </c>
      <c r="J189" s="11">
        <f t="shared" ca="1" si="81"/>
        <v>0</v>
      </c>
      <c r="K189" s="11">
        <f t="shared" ca="1" si="81"/>
        <v>0</v>
      </c>
      <c r="L189" s="11">
        <f t="shared" ca="1" si="81"/>
        <v>0</v>
      </c>
      <c r="M189" s="11">
        <f t="shared" ca="1" si="81"/>
        <v>0</v>
      </c>
      <c r="N189" s="11">
        <f t="shared" ca="1" si="81"/>
        <v>0</v>
      </c>
      <c r="O189" s="11">
        <f t="shared" ca="1" si="81"/>
        <v>0</v>
      </c>
      <c r="P189" s="11">
        <f t="shared" ca="1" si="81"/>
        <v>0</v>
      </c>
      <c r="Q189" s="11">
        <f t="shared" ca="1" si="81"/>
        <v>0</v>
      </c>
      <c r="R189" s="11">
        <f t="shared" ca="1" si="81"/>
        <v>0</v>
      </c>
      <c r="S189" s="11">
        <f t="shared" ca="1" si="81"/>
        <v>0</v>
      </c>
      <c r="T189" s="11">
        <f t="shared" ca="1" si="81"/>
        <v>0</v>
      </c>
      <c r="U189" s="115">
        <f t="shared" ca="1" si="81"/>
        <v>0</v>
      </c>
      <c r="V189" s="299">
        <f ca="1">+V187-V188</f>
        <v>0</v>
      </c>
      <c r="W189" s="111"/>
      <c r="X189" s="21"/>
      <c r="Y189" s="21"/>
      <c r="Z189" s="21"/>
      <c r="AA189" s="14"/>
      <c r="AB189" s="14"/>
      <c r="AC189" s="14"/>
      <c r="AD189" s="14"/>
      <c r="AE189" s="14"/>
      <c r="AF189" s="14"/>
      <c r="AG189" s="14"/>
    </row>
    <row r="190" spans="1:33" x14ac:dyDescent="0.2">
      <c r="A190" s="132" t="s">
        <v>98</v>
      </c>
      <c r="B190" s="122"/>
      <c r="C190" s="122"/>
      <c r="D190" s="122"/>
      <c r="E190" s="42" t="s">
        <v>49</v>
      </c>
      <c r="F190" s="43" t="s">
        <v>24</v>
      </c>
      <c r="G190" s="153"/>
      <c r="H190" s="11">
        <f t="shared" ref="H190:U190" si="82">+H25+H34+H54+H63</f>
        <v>0</v>
      </c>
      <c r="I190" s="11">
        <f t="shared" si="82"/>
        <v>0</v>
      </c>
      <c r="J190" s="11">
        <f t="shared" si="82"/>
        <v>0</v>
      </c>
      <c r="K190" s="11">
        <f t="shared" si="82"/>
        <v>0</v>
      </c>
      <c r="L190" s="11">
        <f t="shared" si="82"/>
        <v>0</v>
      </c>
      <c r="M190" s="11">
        <f t="shared" si="82"/>
        <v>0</v>
      </c>
      <c r="N190" s="11">
        <f t="shared" si="82"/>
        <v>0</v>
      </c>
      <c r="O190" s="11">
        <f t="shared" si="82"/>
        <v>0</v>
      </c>
      <c r="P190" s="11">
        <f t="shared" si="82"/>
        <v>0</v>
      </c>
      <c r="Q190" s="11">
        <f t="shared" si="82"/>
        <v>0</v>
      </c>
      <c r="R190" s="11">
        <f t="shared" si="82"/>
        <v>0</v>
      </c>
      <c r="S190" s="11">
        <f t="shared" si="82"/>
        <v>0</v>
      </c>
      <c r="T190" s="11">
        <f t="shared" si="82"/>
        <v>0</v>
      </c>
      <c r="U190" s="115">
        <f t="shared" si="82"/>
        <v>0</v>
      </c>
      <c r="V190" s="44"/>
      <c r="W190" s="111"/>
      <c r="X190" s="21"/>
      <c r="Y190" s="21"/>
      <c r="Z190" s="21"/>
      <c r="AA190" s="14"/>
      <c r="AB190" s="14"/>
      <c r="AC190" s="14"/>
      <c r="AD190" s="14"/>
      <c r="AE190" s="14"/>
      <c r="AF190" s="14"/>
      <c r="AG190" s="14"/>
    </row>
    <row r="191" spans="1:33" x14ac:dyDescent="0.2">
      <c r="A191" s="133" t="s">
        <v>98</v>
      </c>
      <c r="B191" s="122"/>
      <c r="C191" s="122"/>
      <c r="D191" s="122"/>
      <c r="E191" s="42" t="s">
        <v>50</v>
      </c>
      <c r="F191" s="43" t="s">
        <v>24</v>
      </c>
      <c r="G191" s="153"/>
      <c r="H191" s="11">
        <v>0.35</v>
      </c>
      <c r="I191" s="11">
        <v>0.35</v>
      </c>
      <c r="J191" s="11">
        <v>0.35</v>
      </c>
      <c r="K191" s="11">
        <v>0.35</v>
      </c>
      <c r="L191" s="11">
        <v>0.35</v>
      </c>
      <c r="M191" s="11">
        <v>0.35</v>
      </c>
      <c r="N191" s="11">
        <v>0.35</v>
      </c>
      <c r="O191" s="11">
        <v>0.35</v>
      </c>
      <c r="P191" s="11">
        <v>0.35</v>
      </c>
      <c r="Q191" s="11">
        <v>0.35</v>
      </c>
      <c r="R191" s="11">
        <v>0.35</v>
      </c>
      <c r="S191" s="11">
        <v>0.35</v>
      </c>
      <c r="T191" s="11">
        <v>0.35</v>
      </c>
      <c r="U191" s="115">
        <v>0.35</v>
      </c>
      <c r="V191" s="69"/>
      <c r="W191" s="111"/>
      <c r="X191" s="21"/>
      <c r="Y191" s="21"/>
      <c r="Z191" s="21"/>
      <c r="AA191" s="14"/>
      <c r="AB191" s="14"/>
      <c r="AC191" s="14"/>
      <c r="AD191" s="14"/>
      <c r="AE191" s="14"/>
      <c r="AF191" s="14"/>
      <c r="AG191" s="14"/>
    </row>
    <row r="192" spans="1:33" x14ac:dyDescent="0.2">
      <c r="A192" s="133" t="s">
        <v>98</v>
      </c>
      <c r="B192" s="122"/>
      <c r="C192" s="122"/>
      <c r="D192" s="122"/>
      <c r="E192" s="42" t="s">
        <v>76</v>
      </c>
      <c r="F192" s="43" t="s">
        <v>24</v>
      </c>
      <c r="G192" s="153"/>
      <c r="H192" s="11">
        <f>+ROUND(H190*H191,2)</f>
        <v>0</v>
      </c>
      <c r="I192" s="11">
        <f t="shared" ref="I192:U192" si="83">IF(I190&gt;0,ROUND(I190*I191,2),0)</f>
        <v>0</v>
      </c>
      <c r="J192" s="11">
        <f t="shared" si="83"/>
        <v>0</v>
      </c>
      <c r="K192" s="11">
        <f t="shared" si="83"/>
        <v>0</v>
      </c>
      <c r="L192" s="11">
        <f t="shared" si="83"/>
        <v>0</v>
      </c>
      <c r="M192" s="11">
        <f t="shared" si="83"/>
        <v>0</v>
      </c>
      <c r="N192" s="11">
        <f t="shared" si="83"/>
        <v>0</v>
      </c>
      <c r="O192" s="11">
        <f t="shared" si="83"/>
        <v>0</v>
      </c>
      <c r="P192" s="11">
        <f t="shared" si="83"/>
        <v>0</v>
      </c>
      <c r="Q192" s="11">
        <f t="shared" si="83"/>
        <v>0</v>
      </c>
      <c r="R192" s="11">
        <f t="shared" si="83"/>
        <v>0</v>
      </c>
      <c r="S192" s="11">
        <f t="shared" si="83"/>
        <v>0</v>
      </c>
      <c r="T192" s="11">
        <f t="shared" si="83"/>
        <v>0</v>
      </c>
      <c r="U192" s="115">
        <f t="shared" si="83"/>
        <v>0</v>
      </c>
      <c r="V192" s="70"/>
      <c r="W192" s="111"/>
      <c r="X192" s="21"/>
      <c r="Y192" s="21"/>
      <c r="Z192" s="21"/>
      <c r="AA192" s="14"/>
      <c r="AB192" s="14"/>
      <c r="AC192" s="14"/>
      <c r="AD192" s="14"/>
      <c r="AE192" s="14"/>
      <c r="AF192" s="14"/>
      <c r="AG192" s="14"/>
    </row>
    <row r="193" spans="1:33" x14ac:dyDescent="0.2">
      <c r="A193" s="132" t="s">
        <v>98</v>
      </c>
      <c r="B193" s="122"/>
      <c r="C193" s="122"/>
      <c r="D193" s="122"/>
      <c r="E193" s="287" t="s">
        <v>355</v>
      </c>
      <c r="F193" s="43" t="s">
        <v>24</v>
      </c>
      <c r="G193" s="153"/>
      <c r="H193" s="32">
        <f ca="1">+MIN(H189,H192)</f>
        <v>0</v>
      </c>
      <c r="I193" s="32">
        <f t="shared" ref="I193:U193" ca="1" si="84">+IF(I189&lt;0,I189,MIN(I189,I192))</f>
        <v>0</v>
      </c>
      <c r="J193" s="32">
        <f t="shared" ca="1" si="84"/>
        <v>0</v>
      </c>
      <c r="K193" s="32">
        <f t="shared" ca="1" si="84"/>
        <v>0</v>
      </c>
      <c r="L193" s="32">
        <f t="shared" ca="1" si="84"/>
        <v>0</v>
      </c>
      <c r="M193" s="32">
        <f t="shared" ca="1" si="84"/>
        <v>0</v>
      </c>
      <c r="N193" s="32">
        <f t="shared" ca="1" si="84"/>
        <v>0</v>
      </c>
      <c r="O193" s="32">
        <f t="shared" ca="1" si="84"/>
        <v>0</v>
      </c>
      <c r="P193" s="32">
        <f t="shared" ca="1" si="84"/>
        <v>0</v>
      </c>
      <c r="Q193" s="32">
        <f t="shared" ca="1" si="84"/>
        <v>0</v>
      </c>
      <c r="R193" s="32">
        <f t="shared" ca="1" si="84"/>
        <v>0</v>
      </c>
      <c r="S193" s="32">
        <f t="shared" ca="1" si="84"/>
        <v>0</v>
      </c>
      <c r="T193" s="32">
        <f t="shared" ca="1" si="84"/>
        <v>0</v>
      </c>
      <c r="U193" s="319">
        <f t="shared" ca="1" si="84"/>
        <v>0</v>
      </c>
      <c r="V193" s="299">
        <f ca="1">+V189</f>
        <v>0</v>
      </c>
      <c r="W193" s="111"/>
      <c r="X193" s="21"/>
      <c r="Y193" s="21"/>
      <c r="Z193" s="21"/>
      <c r="AA193" s="14"/>
      <c r="AB193" s="14"/>
      <c r="AC193" s="14"/>
      <c r="AD193" s="14"/>
      <c r="AE193" s="14"/>
      <c r="AF193" s="14"/>
      <c r="AG193" s="14"/>
    </row>
    <row r="194" spans="1:33" x14ac:dyDescent="0.2">
      <c r="A194" s="132" t="s">
        <v>98</v>
      </c>
      <c r="B194" s="122"/>
      <c r="C194" s="122"/>
      <c r="D194" s="122"/>
      <c r="E194" s="21"/>
      <c r="F194" s="21"/>
      <c r="G194" s="21"/>
      <c r="H194" s="209" t="str">
        <f ca="1">+IF(H193&gt;0,"retención",+IF(H193&lt;0,"devolución",""))</f>
        <v/>
      </c>
      <c r="I194" s="209" t="str">
        <f ca="1">+IF(I193&gt;0,"retención",+IF(I193&lt;0,"devolución",""))</f>
        <v/>
      </c>
      <c r="J194" s="209" t="str">
        <f ca="1">+IF(J193&gt;0,"retención",+IF(J193&lt;0,"devolución",""))</f>
        <v/>
      </c>
      <c r="K194" s="209" t="str">
        <f ca="1">+IF(K193&gt;0,"retención",+IF(K193&lt;0,"devolución",""))</f>
        <v/>
      </c>
      <c r="L194" s="209" t="str">
        <f t="shared" ref="L194:V194" ca="1" si="85">+IF(L193&gt;0,"retención",+IF(L193&lt;0,"devolución",""))</f>
        <v/>
      </c>
      <c r="M194" s="209" t="str">
        <f t="shared" ca="1" si="85"/>
        <v/>
      </c>
      <c r="N194" s="209" t="str">
        <f t="shared" ca="1" si="85"/>
        <v/>
      </c>
      <c r="O194" s="209" t="str">
        <f t="shared" ca="1" si="85"/>
        <v/>
      </c>
      <c r="P194" s="209" t="str">
        <f t="shared" ca="1" si="85"/>
        <v/>
      </c>
      <c r="Q194" s="209" t="str">
        <f t="shared" ca="1" si="85"/>
        <v/>
      </c>
      <c r="R194" s="209" t="str">
        <f t="shared" ca="1" si="85"/>
        <v/>
      </c>
      <c r="S194" s="209" t="str">
        <f t="shared" ca="1" si="85"/>
        <v/>
      </c>
      <c r="T194" s="209" t="str">
        <f t="shared" ca="1" si="85"/>
        <v/>
      </c>
      <c r="U194" s="325" t="str">
        <f t="shared" ca="1" si="85"/>
        <v/>
      </c>
      <c r="V194" s="209" t="str">
        <f t="shared" ca="1" si="85"/>
        <v/>
      </c>
      <c r="W194" s="111"/>
      <c r="X194" s="21"/>
      <c r="Y194" s="21"/>
      <c r="Z194" s="21"/>
      <c r="AA194" s="14"/>
      <c r="AB194" s="14"/>
      <c r="AC194" s="14"/>
      <c r="AD194" s="14"/>
      <c r="AE194" s="14"/>
      <c r="AF194" s="14"/>
      <c r="AG194" s="14"/>
    </row>
    <row r="195" spans="1:33" x14ac:dyDescent="0.2">
      <c r="A195" s="133" t="s">
        <v>98</v>
      </c>
      <c r="B195" s="34"/>
      <c r="C195" s="34"/>
      <c r="D195" s="34"/>
      <c r="E195" s="200"/>
      <c r="F195" s="21"/>
      <c r="G195" s="21"/>
      <c r="H195" s="210"/>
      <c r="I195" s="210"/>
      <c r="J195" s="210"/>
      <c r="K195" s="210"/>
      <c r="L195" s="210"/>
      <c r="M195" s="210"/>
      <c r="N195" s="210"/>
      <c r="O195" s="210"/>
      <c r="P195" s="210"/>
      <c r="Q195" s="210"/>
      <c r="R195" s="210"/>
      <c r="S195" s="210"/>
      <c r="T195" s="210"/>
      <c r="U195" s="326"/>
      <c r="V195" s="302"/>
      <c r="W195" s="111"/>
      <c r="X195" s="21"/>
      <c r="Y195" s="21"/>
      <c r="Z195" s="21"/>
      <c r="AA195" s="14"/>
      <c r="AB195" s="14"/>
      <c r="AC195" s="14"/>
      <c r="AD195" s="14"/>
      <c r="AE195" s="14"/>
      <c r="AF195" s="14"/>
      <c r="AG195" s="14"/>
    </row>
    <row r="196" spans="1:33" x14ac:dyDescent="0.2">
      <c r="A196" s="133" t="s">
        <v>98</v>
      </c>
      <c r="B196" s="34"/>
      <c r="C196" s="34"/>
      <c r="D196" s="34"/>
      <c r="E196" s="200" t="s">
        <v>354</v>
      </c>
      <c r="F196" s="200" t="s">
        <v>208</v>
      </c>
      <c r="G196" s="21"/>
      <c r="H196" s="211"/>
      <c r="I196" s="211"/>
      <c r="J196" s="211"/>
      <c r="K196" s="211"/>
      <c r="L196" s="211"/>
      <c r="M196" s="211"/>
      <c r="N196" s="211"/>
      <c r="O196" s="211"/>
      <c r="P196" s="211"/>
      <c r="Q196" s="211"/>
      <c r="R196" s="211"/>
      <c r="S196" s="211"/>
      <c r="T196" s="211"/>
      <c r="U196" s="327"/>
      <c r="V196" s="302"/>
      <c r="W196" s="111"/>
      <c r="X196" s="21"/>
      <c r="Y196" s="21"/>
      <c r="Z196" s="21"/>
      <c r="AA196" s="14"/>
      <c r="AB196" s="14"/>
      <c r="AC196" s="14"/>
      <c r="AD196" s="14"/>
      <c r="AE196" s="14"/>
      <c r="AF196" s="14"/>
      <c r="AG196" s="14"/>
    </row>
    <row r="197" spans="1:33" x14ac:dyDescent="0.2">
      <c r="A197" s="133" t="s">
        <v>98</v>
      </c>
      <c r="B197" s="34"/>
      <c r="C197" s="34"/>
      <c r="D197" s="34"/>
      <c r="E197" s="200" t="s">
        <v>354</v>
      </c>
      <c r="F197" s="200" t="s">
        <v>208</v>
      </c>
      <c r="G197" s="21"/>
      <c r="H197" s="211"/>
      <c r="I197" s="211"/>
      <c r="J197" s="211"/>
      <c r="K197" s="211"/>
      <c r="L197" s="211"/>
      <c r="M197" s="211"/>
      <c r="N197" s="211"/>
      <c r="O197" s="211"/>
      <c r="P197" s="211"/>
      <c r="Q197" s="211"/>
      <c r="R197" s="211"/>
      <c r="S197" s="211"/>
      <c r="T197" s="211"/>
      <c r="U197" s="327"/>
      <c r="V197" s="302"/>
      <c r="W197" s="111"/>
      <c r="X197" s="21"/>
      <c r="Y197" s="21"/>
      <c r="Z197" s="21"/>
      <c r="AA197" s="14"/>
      <c r="AB197" s="14"/>
      <c r="AC197" s="14"/>
      <c r="AD197" s="14"/>
      <c r="AE197" s="14"/>
      <c r="AF197" s="14"/>
      <c r="AG197" s="14"/>
    </row>
    <row r="198" spans="1:33" x14ac:dyDescent="0.2">
      <c r="A198" s="133" t="s">
        <v>98</v>
      </c>
      <c r="B198" s="34"/>
      <c r="C198" s="34"/>
      <c r="D198" s="34"/>
      <c r="E198" s="200" t="s">
        <v>354</v>
      </c>
      <c r="F198" s="200" t="s">
        <v>208</v>
      </c>
      <c r="G198" s="21"/>
      <c r="H198" s="211"/>
      <c r="I198" s="211"/>
      <c r="J198" s="211"/>
      <c r="K198" s="211"/>
      <c r="L198" s="211"/>
      <c r="M198" s="211"/>
      <c r="N198" s="211"/>
      <c r="O198" s="211"/>
      <c r="P198" s="211"/>
      <c r="Q198" s="211"/>
      <c r="R198" s="211"/>
      <c r="S198" s="211"/>
      <c r="T198" s="211"/>
      <c r="U198" s="327"/>
      <c r="V198" s="210"/>
      <c r="W198" s="111"/>
      <c r="X198" s="21"/>
      <c r="Y198" s="21"/>
      <c r="Z198" s="21"/>
      <c r="AA198" s="14"/>
      <c r="AB198" s="14"/>
      <c r="AC198" s="14"/>
      <c r="AD198" s="14"/>
      <c r="AE198" s="14"/>
      <c r="AF198" s="14"/>
      <c r="AG198" s="14"/>
    </row>
    <row r="199" spans="1:33" ht="13.5" thickBot="1" x14ac:dyDescent="0.25">
      <c r="A199" s="132" t="s">
        <v>98</v>
      </c>
      <c r="B199" s="14"/>
      <c r="C199" s="14"/>
      <c r="D199" s="160" t="s">
        <v>368</v>
      </c>
      <c r="E199" s="231"/>
      <c r="F199" s="220" t="s">
        <v>24</v>
      </c>
      <c r="G199" s="78"/>
      <c r="H199" s="12">
        <f>+SUM(H196:H198)</f>
        <v>0</v>
      </c>
      <c r="I199" s="12">
        <f t="shared" ref="I199:U199" si="86">+SUM(I196:I198)</f>
        <v>0</v>
      </c>
      <c r="J199" s="12">
        <f t="shared" si="86"/>
        <v>0</v>
      </c>
      <c r="K199" s="12">
        <f t="shared" si="86"/>
        <v>0</v>
      </c>
      <c r="L199" s="12">
        <f t="shared" si="86"/>
        <v>0</v>
      </c>
      <c r="M199" s="12">
        <f t="shared" si="86"/>
        <v>0</v>
      </c>
      <c r="N199" s="12">
        <f t="shared" si="86"/>
        <v>0</v>
      </c>
      <c r="O199" s="12">
        <f t="shared" si="86"/>
        <v>0</v>
      </c>
      <c r="P199" s="12">
        <f t="shared" si="86"/>
        <v>0</v>
      </c>
      <c r="Q199" s="12">
        <f t="shared" si="86"/>
        <v>0</v>
      </c>
      <c r="R199" s="12">
        <f t="shared" si="86"/>
        <v>0</v>
      </c>
      <c r="S199" s="12">
        <f t="shared" si="86"/>
        <v>0</v>
      </c>
      <c r="T199" s="12">
        <f t="shared" si="86"/>
        <v>0</v>
      </c>
      <c r="U199" s="315">
        <f t="shared" si="86"/>
        <v>0</v>
      </c>
      <c r="V199" s="303"/>
      <c r="W199" s="120"/>
      <c r="X199" s="21"/>
      <c r="Y199" s="21"/>
      <c r="Z199" s="21"/>
      <c r="AA199" s="14"/>
      <c r="AB199" s="14"/>
      <c r="AC199" s="14"/>
      <c r="AD199" s="14"/>
      <c r="AE199" s="14"/>
      <c r="AF199" s="14"/>
      <c r="AG199" s="14"/>
    </row>
    <row r="200" spans="1:33" x14ac:dyDescent="0.2">
      <c r="A200" s="132" t="s">
        <v>98</v>
      </c>
      <c r="B200" s="27"/>
      <c r="C200" s="27"/>
      <c r="D200" s="27"/>
      <c r="E200" s="27"/>
      <c r="F200" s="22"/>
      <c r="G200" s="22"/>
      <c r="H200" s="14"/>
      <c r="I200" s="46"/>
      <c r="J200" s="46"/>
      <c r="K200" s="46"/>
      <c r="L200" s="46"/>
      <c r="M200" s="46"/>
      <c r="N200" s="46"/>
      <c r="O200" s="46"/>
      <c r="P200" s="46"/>
      <c r="Q200" s="46"/>
      <c r="R200" s="46"/>
      <c r="S200" s="46"/>
      <c r="T200" s="46"/>
      <c r="U200" s="46"/>
      <c r="V200" s="46"/>
      <c r="W200" s="21"/>
      <c r="X200" s="21"/>
      <c r="Y200" s="21"/>
      <c r="Z200" s="21"/>
      <c r="AA200" s="14"/>
      <c r="AB200" s="14"/>
      <c r="AC200" s="14"/>
      <c r="AD200" s="14"/>
      <c r="AE200" s="14"/>
      <c r="AF200" s="14"/>
      <c r="AG200" s="14"/>
    </row>
    <row r="201" spans="1:33" ht="13.5" thickBot="1" x14ac:dyDescent="0.25">
      <c r="A201" s="132" t="s">
        <v>98</v>
      </c>
      <c r="B201" s="421"/>
      <c r="C201" s="422"/>
      <c r="D201" s="423"/>
      <c r="E201" s="47" t="s">
        <v>66</v>
      </c>
      <c r="F201" s="47" t="s">
        <v>67</v>
      </c>
      <c r="G201" s="47"/>
      <c r="H201" s="14"/>
      <c r="I201" s="21"/>
      <c r="J201" s="21"/>
      <c r="K201" s="21"/>
      <c r="L201" s="21"/>
      <c r="M201" s="21"/>
      <c r="N201" s="21"/>
      <c r="O201" s="21"/>
      <c r="P201" s="21"/>
      <c r="Q201" s="21"/>
      <c r="R201" s="21"/>
      <c r="S201" s="21"/>
      <c r="T201" s="21"/>
      <c r="U201" s="21"/>
      <c r="V201" s="21"/>
      <c r="W201" s="21"/>
      <c r="X201" s="21"/>
      <c r="Y201" s="21"/>
      <c r="Z201" s="21"/>
      <c r="AA201" s="14"/>
      <c r="AB201" s="14"/>
      <c r="AC201" s="14"/>
      <c r="AD201" s="14"/>
      <c r="AE201" s="14"/>
      <c r="AF201" s="14"/>
      <c r="AG201" s="14"/>
    </row>
    <row r="202" spans="1:33" ht="13.5" thickBot="1" x14ac:dyDescent="0.25">
      <c r="A202" s="132" t="s">
        <v>98</v>
      </c>
      <c r="B202" s="424" t="s">
        <v>22</v>
      </c>
      <c r="C202" s="425"/>
      <c r="D202" s="426"/>
      <c r="E202" s="96"/>
      <c r="F202" s="97"/>
      <c r="G202" s="195" t="s">
        <v>232</v>
      </c>
      <c r="H202" s="163">
        <f>+IF(AND($E202&lt;&gt;"",H$1&gt;=$E202),VLOOKUP(H$1-$E202+1,Tablas!$A$65:$P$79,2+H$5,FALSE),0)-IF(AND($F202&lt;&gt;"",H$1&gt;$F202),VLOOKUP(H$1-$F202,Tablas!$A$65:$P$79,2+H$5,FALSE),0)</f>
        <v>0</v>
      </c>
      <c r="I202" s="163">
        <f>+IF(AND($E202&lt;&gt;"",I$1&gt;=$E202),VLOOKUP(I$1-$E202+1,Tablas!$A$65:$P$79,2+I$5,FALSE),0)-IF(AND($F202&lt;&gt;"",I$1&gt;$F202),VLOOKUP(I$1-$F202,Tablas!$A$65:$P$79,2+I$5,FALSE),0)</f>
        <v>0</v>
      </c>
      <c r="J202" s="163">
        <f>+IF(AND($E202&lt;&gt;"",J$1&gt;=$E202),VLOOKUP(J$1-$E202+1,Tablas!$A$65:$P$79,2+J$5,FALSE),0)-IF(AND($F202&lt;&gt;"",J$1&gt;$F202),VLOOKUP(J$1-$F202,Tablas!$A$65:$P$79,2+J$5,FALSE),0)</f>
        <v>0</v>
      </c>
      <c r="K202" s="163">
        <f>+IF(AND($E202&lt;&gt;"",K$1&gt;=$E202),VLOOKUP(K$1-$E202+1,Tablas!$A$65:$P$79,2+K$5,FALSE),0)-IF(AND($F202&lt;&gt;"",K$1&gt;$F202),VLOOKUP(K$1-$F202,Tablas!$A$65:$P$79,2+K$5,FALSE),0)</f>
        <v>0</v>
      </c>
      <c r="L202" s="163">
        <f>+IF(AND($E202&lt;&gt;"",L$1&gt;=$E202),VLOOKUP(L$1-$E202+1,Tablas!$A$65:$P$79,2+L$5,FALSE),0)-IF(AND($F202&lt;&gt;"",L$1&gt;$F202),VLOOKUP(L$1-$F202,Tablas!$A$65:$P$79,2+L$5,FALSE),0)</f>
        <v>0</v>
      </c>
      <c r="M202" s="163">
        <f>+IF(AND($E202&lt;&gt;"",M$1&gt;=$E202),VLOOKUP(M$1-$E202+1,Tablas!$A$65:$P$79,2+M$5,FALSE),0)-IF(AND($F202&lt;&gt;"",M$1&gt;$F202),VLOOKUP(M$1-$F202,Tablas!$A$65:$P$79,2+M$5,FALSE),0)</f>
        <v>0</v>
      </c>
      <c r="N202" s="163">
        <f>+IF(AND($E202&lt;&gt;"",N$1&gt;=$E202),VLOOKUP(N$1-$E202+1,Tablas!$A$65:$P$79,2+N$5,FALSE),0)-IF(AND($F202&lt;&gt;"",N$1&gt;$F202),VLOOKUP(N$1-$F202,Tablas!$A$65:$P$79,2+N$5,FALSE),0)</f>
        <v>0</v>
      </c>
      <c r="O202" s="163">
        <f>+IF(AND($E202&lt;&gt;"",O$1&gt;=$E202),VLOOKUP(O$1-$E202+1,Tablas!$A$65:$P$79,2+O$5,FALSE),0)-IF(AND($F202&lt;&gt;"",O$1&gt;$F202),VLOOKUP(O$1-$F202,Tablas!$A$65:$P$79,2+O$5,FALSE),0)</f>
        <v>0</v>
      </c>
      <c r="P202" s="163">
        <f>+IF(AND($E202&lt;&gt;"",P$1&gt;=$E202),VLOOKUP(P$1-$E202+1,Tablas!$A$65:$P$79,2+P$5,FALSE),0)-IF(AND($F202&lt;&gt;"",P$1&gt;$F202),VLOOKUP(P$1-$F202,Tablas!$A$65:$P$79,2+P$5,FALSE),0)</f>
        <v>0</v>
      </c>
      <c r="Q202" s="163">
        <f>+IF(AND($E202&lt;&gt;"",Q$1&gt;=$E202),VLOOKUP(Q$1-$E202+1,Tablas!$A$65:$P$79,2+Q$5,FALSE),0)-IF(AND($F202&lt;&gt;"",Q$1&gt;$F202),VLOOKUP(Q$1-$F202,Tablas!$A$65:$P$79,2+Q$5,FALSE),0)</f>
        <v>0</v>
      </c>
      <c r="R202" s="163">
        <f>+IF(AND($E202&lt;&gt;"",R$1&gt;=$E202),VLOOKUP(R$1-$E202+1,Tablas!$A$65:$P$79,2+R$5,FALSE),0)-IF(AND($F202&lt;&gt;"",R$1&gt;$F202),VLOOKUP(R$1-$F202,Tablas!$A$65:$P$79,2+R$5,FALSE),0)</f>
        <v>0</v>
      </c>
      <c r="S202" s="163">
        <f>+IF(AND($E202&lt;&gt;"",S$1&gt;=$E202),VLOOKUP(S$1-$E202+1,Tablas!$A$65:$P$79,2+S$5,FALSE),0)-IF(AND($F202&lt;&gt;"",S$1&gt;$F202),VLOOKUP(S$1-$F202,Tablas!$A$65:$P$79,2+S$5,FALSE),0)</f>
        <v>0</v>
      </c>
      <c r="T202" s="163">
        <f>+IF(AND($E202&lt;&gt;"",T$1&gt;=$E202),VLOOKUP(T$1-$E202+1,Tablas!$A$65:$P$79,2+T$5,FALSE),0)-IF(AND($F202&lt;&gt;"",T$1&gt;$F202),VLOOKUP(T$1-$F202,Tablas!$A$65:$P$79,2+T$5,FALSE),0)</f>
        <v>0</v>
      </c>
      <c r="U202" s="163">
        <f>+IF(AND($E202&lt;&gt;"",U$1&gt;=$E202),VLOOKUP(U$1-$E202+1,Tablas!$A$65:$P$79,2+U$5,FALSE),0)-IF(AND($F202&lt;&gt;"",U$1&gt;$F202),VLOOKUP(U$1-$F202,Tablas!$A$65:$P$79,2+U$5,FALSE),0)</f>
        <v>0</v>
      </c>
      <c r="V202" s="163">
        <f>+IF(AND($E202&lt;&gt;"",V$1&gt;=$E202),VLOOKUP(V$1-$E202+1,Tablas!$A$65:$P$79,2+V$5,FALSE),0)-IF(AND($F202&lt;&gt;"",V$1&gt;$F202),VLOOKUP(V$1-$F202,Tablas!$A$65:$P$79,2+V$5,FALSE),0)</f>
        <v>0</v>
      </c>
      <c r="W202" s="418" t="s">
        <v>236</v>
      </c>
      <c r="X202" s="419"/>
      <c r="Y202" s="21"/>
      <c r="Z202" s="21"/>
      <c r="AA202" s="14"/>
      <c r="AB202" s="14"/>
      <c r="AC202" s="14"/>
      <c r="AD202" s="14"/>
      <c r="AE202" s="14"/>
      <c r="AF202" s="14"/>
      <c r="AG202" s="14"/>
    </row>
    <row r="203" spans="1:33" x14ac:dyDescent="0.2">
      <c r="A203" s="132" t="s">
        <v>98</v>
      </c>
      <c r="B203" s="238" t="s">
        <v>54</v>
      </c>
      <c r="C203" s="232" t="s">
        <v>231</v>
      </c>
      <c r="D203" s="135"/>
      <c r="E203" s="98"/>
      <c r="F203" s="336"/>
      <c r="G203" s="337"/>
      <c r="H203" s="163">
        <f>ROUND((IF(AND($E203&lt;&gt;"",H$1&gt;=$E203),VLOOKUP(H$1-$E203+1,Tablas!$A$82:$P$95,2+H$5,FALSE),0)-IF(AND($F203&lt;&gt;"",H$1&gt;$F203),VLOOKUP(H$1-$F203,Tablas!$A$82:$P$95,2+H$5,FALSE),0))*$D203,2)*IF($G203="x",2,1)</f>
        <v>0</v>
      </c>
      <c r="I203" s="163">
        <f>ROUND((IF(AND($E203&lt;&gt;"",I$1&gt;=$E203),VLOOKUP(I$1-$E203+1,Tablas!$A$82:$P$95,2+I$5,FALSE),0)-IF(AND($F203&lt;&gt;"",I$1&gt;$F203),VLOOKUP(I$1-$F203,Tablas!$A$82:$P$95,2+I$5,FALSE),0))*$D203,2)*IF($G203="x",2,1)</f>
        <v>0</v>
      </c>
      <c r="J203" s="163">
        <f>ROUND((IF(AND($E203&lt;&gt;"",J$1&gt;=$E203),VLOOKUP(J$1-$E203+1,Tablas!$A$82:$P$95,2+J$5,FALSE),0)-IF(AND($F203&lt;&gt;"",J$1&gt;$F203),VLOOKUP(J$1-$F203,Tablas!$A$82:$P$95,2+J$5,FALSE),0))*$D203,2)*IF($G203="x",2,1)</f>
        <v>0</v>
      </c>
      <c r="K203" s="163">
        <f>ROUND((IF(AND($E203&lt;&gt;"",K$1&gt;=$E203),VLOOKUP(K$1-$E203+1,Tablas!$A$82:$P$95,2+K$5,FALSE),0)-IF(AND($F203&lt;&gt;"",K$1&gt;$F203),VLOOKUP(K$1-$F203,Tablas!$A$82:$P$95,2+K$5,FALSE),0))*$D203,2)*IF($G203="x",2,1)</f>
        <v>0</v>
      </c>
      <c r="L203" s="163">
        <f>ROUND((IF(AND($E203&lt;&gt;"",L$1&gt;=$E203),VLOOKUP(L$1-$E203+1,Tablas!$A$82:$P$95,2+L$5,FALSE),0)-IF(AND($F203&lt;&gt;"",L$1&gt;$F203),VLOOKUP(L$1-$F203,Tablas!$A$82:$P$95,2+L$5,FALSE),0))*$D203,2)*IF($G203="x",2,1)</f>
        <v>0</v>
      </c>
      <c r="M203" s="163">
        <f>ROUND((IF(AND($E203&lt;&gt;"",M$1&gt;=$E203),VLOOKUP(M$1-$E203+1,Tablas!$A$82:$P$95,2+M$5,FALSE),0)-IF(AND($F203&lt;&gt;"",M$1&gt;$F203),VLOOKUP(M$1-$F203,Tablas!$A$82:$P$95,2+M$5,FALSE),0))*$D203,2)*IF($G203="x",2,1)</f>
        <v>0</v>
      </c>
      <c r="N203" s="163">
        <f>ROUND((IF(AND($E203&lt;&gt;"",N$1&gt;=$E203),VLOOKUP(N$1-$E203+1,Tablas!$A$82:$P$95,2+N$5,FALSE),0)-IF(AND($F203&lt;&gt;"",N$1&gt;$F203),VLOOKUP(N$1-$F203,Tablas!$A$82:$P$95,2+N$5,FALSE),0))*$D203,2)*IF($G203="x",2,1)</f>
        <v>0</v>
      </c>
      <c r="O203" s="163">
        <f>ROUND((IF(AND($E203&lt;&gt;"",O$1&gt;=$E203),VLOOKUP(O$1-$E203+1,Tablas!$A$82:$P$95,2+O$5,FALSE),0)-IF(AND($F203&lt;&gt;"",O$1&gt;$F203),VLOOKUP(O$1-$F203,Tablas!$A$82:$P$95,2+O$5,FALSE),0))*$D203,2)*IF($G203="x",2,1)</f>
        <v>0</v>
      </c>
      <c r="P203" s="163">
        <f>ROUND((IF(AND($E203&lt;&gt;"",P$1&gt;=$E203),VLOOKUP(P$1-$E203+1,Tablas!$A$82:$P$95,2+P$5,FALSE),0)-IF(AND($F203&lt;&gt;"",P$1&gt;$F203),VLOOKUP(P$1-$F203,Tablas!$A$82:$P$95,2+P$5,FALSE),0))*$D203,2)*IF($G203="x",2,1)</f>
        <v>0</v>
      </c>
      <c r="Q203" s="163">
        <f>ROUND((IF(AND($E203&lt;&gt;"",Q$1&gt;=$E203),VLOOKUP(Q$1-$E203+1,Tablas!$A$82:$P$95,2+Q$5,FALSE),0)-IF(AND($F203&lt;&gt;"",Q$1&gt;$F203),VLOOKUP(Q$1-$F203,Tablas!$A$82:$P$95,2+Q$5,FALSE),0))*$D203,2)*IF($G203="x",2,1)</f>
        <v>0</v>
      </c>
      <c r="R203" s="163">
        <f>ROUND((IF(AND($E203&lt;&gt;"",R$1&gt;=$E203),VLOOKUP(R$1-$E203+1,Tablas!$A$82:$P$95,2+R$5,FALSE),0)-IF(AND($F203&lt;&gt;"",R$1&gt;$F203),VLOOKUP(R$1-$F203,Tablas!$A$82:$P$95,2+R$5,FALSE),0))*$D203,2)*IF($G203="x",2,1)</f>
        <v>0</v>
      </c>
      <c r="S203" s="163">
        <f>ROUND((IF(AND($E203&lt;&gt;"",S$1&gt;=$E203),VLOOKUP(S$1-$E203+1,Tablas!$A$82:$P$95,2+S$5,FALSE),0)-IF(AND($F203&lt;&gt;"",S$1&gt;$F203),VLOOKUP(S$1-$F203,Tablas!$A$82:$P$95,2+S$5,FALSE),0))*$D203,2)*IF($G203="x",2,1)</f>
        <v>0</v>
      </c>
      <c r="T203" s="163">
        <f>ROUND((IF(AND($E203&lt;&gt;"",T$1&gt;=$E203),VLOOKUP(T$1-$E203+1,Tablas!$A$82:$P$95,2+T$5,FALSE),0)-IF(AND($F203&lt;&gt;"",T$1&gt;$F203),VLOOKUP(T$1-$F203,Tablas!$A$82:$P$95,2+T$5,FALSE),0))*$D203,2)*IF($G203="x",2,1)</f>
        <v>0</v>
      </c>
      <c r="U203" s="163">
        <f>ROUND((IF(AND($E203&lt;&gt;"",U$1&gt;=$E203),VLOOKUP(U$1-$E203+1,Tablas!$A$82:$P$95,2+U$5,FALSE),0)-IF(AND($F203&lt;&gt;"",U$1&gt;$F203),VLOOKUP(U$1-$F203,Tablas!$A$82:$P$95,2+U$5,FALSE),0))*$D203,2)*IF($G203="x",2,1)</f>
        <v>0</v>
      </c>
      <c r="V203" s="163">
        <f>ROUND((IF(AND($E203&lt;&gt;"",V$1&gt;=$E203),VLOOKUP(V$1-$E203+1,Tablas!$A$82:$P$95,2+V$5,FALSE),0)-IF(AND($F203&lt;&gt;"",V$1&gt;$F203),VLOOKUP(V$1-$F203,Tablas!$A$82:$P$95,2+V$5,FALSE),0))*D203,2)*IF($G203="x",2,1)</f>
        <v>0</v>
      </c>
      <c r="W203" s="90">
        <v>1</v>
      </c>
      <c r="X203" s="164" t="s">
        <v>233</v>
      </c>
      <c r="Y203" s="21"/>
      <c r="Z203" s="21"/>
      <c r="AA203" s="14"/>
      <c r="AB203" s="14"/>
      <c r="AC203" s="14"/>
      <c r="AD203" s="14"/>
      <c r="AE203" s="14"/>
      <c r="AF203" s="14"/>
      <c r="AG203" s="14"/>
    </row>
    <row r="204" spans="1:33" x14ac:dyDescent="0.2">
      <c r="A204" s="132" t="s">
        <v>98</v>
      </c>
      <c r="B204" s="238" t="s">
        <v>55</v>
      </c>
      <c r="C204" s="232" t="s">
        <v>231</v>
      </c>
      <c r="D204" s="135"/>
      <c r="E204" s="99"/>
      <c r="F204" s="139"/>
      <c r="G204" s="142"/>
      <c r="H204" s="163">
        <f>ROUND((IF(AND($E204&lt;&gt;"",H$1&gt;=$E204),VLOOKUP(H$1-$E204+1,Tablas!$A$82:$P$95,2+H$5,FALSE),0)-IF(AND($F204&lt;&gt;"",H$1&gt;$F204),VLOOKUP(H$1-$F204,Tablas!$A$82:$P$95,2+H$5,FALSE),0))*$D204,2)*IF($G204="x",2,1)</f>
        <v>0</v>
      </c>
      <c r="I204" s="163">
        <f>ROUND((IF(AND($E204&lt;&gt;"",I$1&gt;=$E204),VLOOKUP(I$1-$E204+1,Tablas!$A$82:$P$95,2+I$5,FALSE),0)-IF(AND($F204&lt;&gt;"",I$1&gt;$F204),VLOOKUP(I$1-$F204,Tablas!$A$82:$P$95,2+I$5,FALSE),0))*$D204,2)*IF($G204="x",2,1)</f>
        <v>0</v>
      </c>
      <c r="J204" s="163">
        <f>ROUND((IF(AND($E204&lt;&gt;"",J$1&gt;=$E204),VLOOKUP(J$1-$E204+1,Tablas!$A$82:$P$95,2+J$5,FALSE),0)-IF(AND($F204&lt;&gt;"",J$1&gt;$F204),VLOOKUP(J$1-$F204,Tablas!$A$82:$P$95,2+J$5,FALSE),0))*$D204,2)*IF($G204="x",2,1)</f>
        <v>0</v>
      </c>
      <c r="K204" s="163">
        <f>ROUND((IF(AND($E204&lt;&gt;"",K$1&gt;=$E204),VLOOKUP(K$1-$E204+1,Tablas!$A$82:$P$95,2+K$5,FALSE),0)-IF(AND($F204&lt;&gt;"",K$1&gt;$F204),VLOOKUP(K$1-$F204,Tablas!$A$82:$P$95,2+K$5,FALSE),0))*$D204,2)*IF($G204="x",2,1)</f>
        <v>0</v>
      </c>
      <c r="L204" s="163">
        <f>ROUND((IF(AND($E204&lt;&gt;"",L$1&gt;=$E204),VLOOKUP(L$1-$E204+1,Tablas!$A$82:$P$95,2+L$5,FALSE),0)-IF(AND($F204&lt;&gt;"",L$1&gt;$F204),VLOOKUP(L$1-$F204,Tablas!$A$82:$P$95,2+L$5,FALSE),0))*$D204,2)*IF($G204="x",2,1)</f>
        <v>0</v>
      </c>
      <c r="M204" s="163">
        <f>ROUND((IF(AND($E204&lt;&gt;"",M$1&gt;=$E204),VLOOKUP(M$1-$E204+1,Tablas!$A$82:$P$95,2+M$5,FALSE),0)-IF(AND($F204&lt;&gt;"",M$1&gt;$F204),VLOOKUP(M$1-$F204,Tablas!$A$82:$P$95,2+M$5,FALSE),0))*$D204,2)*IF($G204="x",2,1)</f>
        <v>0</v>
      </c>
      <c r="N204" s="163">
        <f>ROUND((IF(AND($E204&lt;&gt;"",N$1&gt;=$E204),VLOOKUP(N$1-$E204+1,Tablas!$A$82:$P$95,2+N$5,FALSE),0)-IF(AND($F204&lt;&gt;"",N$1&gt;$F204),VLOOKUP(N$1-$F204,Tablas!$A$82:$P$95,2+N$5,FALSE),0))*$D204,2)*IF($G204="x",2,1)</f>
        <v>0</v>
      </c>
      <c r="O204" s="163">
        <f>ROUND((IF(AND($E204&lt;&gt;"",O$1&gt;=$E204),VLOOKUP(O$1-$E204+1,Tablas!$A$82:$P$95,2+O$5,FALSE),0)-IF(AND($F204&lt;&gt;"",O$1&gt;$F204),VLOOKUP(O$1-$F204,Tablas!$A$82:$P$95,2+O$5,FALSE),0))*$D204,2)*IF($G204="x",2,1)</f>
        <v>0</v>
      </c>
      <c r="P204" s="163">
        <f>ROUND((IF(AND($E204&lt;&gt;"",P$1&gt;=$E204),VLOOKUP(P$1-$E204+1,Tablas!$A$82:$P$95,2+P$5,FALSE),0)-IF(AND($F204&lt;&gt;"",P$1&gt;$F204),VLOOKUP(P$1-$F204,Tablas!$A$82:$P$95,2+P$5,FALSE),0))*$D204,2)*IF($G204="x",2,1)</f>
        <v>0</v>
      </c>
      <c r="Q204" s="163">
        <f>ROUND((IF(AND($E204&lt;&gt;"",Q$1&gt;=$E204),VLOOKUP(Q$1-$E204+1,Tablas!$A$82:$P$95,2+Q$5,FALSE),0)-IF(AND($F204&lt;&gt;"",Q$1&gt;$F204),VLOOKUP(Q$1-$F204,Tablas!$A$82:$P$95,2+Q$5,FALSE),0))*$D204,2)*IF($G204="x",2,1)</f>
        <v>0</v>
      </c>
      <c r="R204" s="163">
        <f>ROUND((IF(AND($E204&lt;&gt;"",R$1&gt;=$E204),VLOOKUP(R$1-$E204+1,Tablas!$A$82:$P$95,2+R$5,FALSE),0)-IF(AND($F204&lt;&gt;"",R$1&gt;$F204),VLOOKUP(R$1-$F204,Tablas!$A$82:$P$95,2+R$5,FALSE),0))*$D204,2)*IF($G204="x",2,1)</f>
        <v>0</v>
      </c>
      <c r="S204" s="163">
        <f>ROUND((IF(AND($E204&lt;&gt;"",S$1&gt;=$E204),VLOOKUP(S$1-$E204+1,Tablas!$A$82:$P$95,2+S$5,FALSE),0)-IF(AND($F204&lt;&gt;"",S$1&gt;$F204),VLOOKUP(S$1-$F204,Tablas!$A$82:$P$95,2+S$5,FALSE),0))*$D204,2)*IF($G204="x",2,1)</f>
        <v>0</v>
      </c>
      <c r="T204" s="163">
        <f>ROUND((IF(AND($E204&lt;&gt;"",T$1&gt;=$E204),VLOOKUP(T$1-$E204+1,Tablas!$A$82:$P$95,2+T$5,FALSE),0)-IF(AND($F204&lt;&gt;"",T$1&gt;$F204),VLOOKUP(T$1-$F204,Tablas!$A$82:$P$95,2+T$5,FALSE),0))*$D204,2)*IF($G204="x",2,1)</f>
        <v>0</v>
      </c>
      <c r="U204" s="163">
        <f>ROUND((IF(AND($E204&lt;&gt;"",U$1&gt;=$E204),VLOOKUP(U$1-$E204+1,Tablas!$A$82:$P$95,2+U$5,FALSE),0)-IF(AND($F204&lt;&gt;"",U$1&gt;$F204),VLOOKUP(U$1-$F204,Tablas!$A$82:$P$95,2+U$5,FALSE),0))*$D204,2)*IF($G204="x",2,1)</f>
        <v>0</v>
      </c>
      <c r="V204" s="163">
        <f>ROUND((IF(AND($E204&lt;&gt;"",V$1&gt;=$E204),VLOOKUP(V$1-$E204+1,Tablas!$A$82:$P$95,2+V$5,FALSE),0)-IF(AND($F204&lt;&gt;"",V$1&gt;$F204),VLOOKUP(V$1-$F204,Tablas!$A$82:$P$95,2+V$5,FALSE),0))*D204,2)*IF($G204="x",2,1)</f>
        <v>0</v>
      </c>
      <c r="W204" s="90">
        <v>2</v>
      </c>
      <c r="X204" s="163"/>
      <c r="Y204" s="21"/>
      <c r="Z204" s="21"/>
      <c r="AA204" s="14"/>
      <c r="AB204" s="14"/>
      <c r="AC204" s="14"/>
      <c r="AD204" s="14"/>
      <c r="AE204" s="14"/>
      <c r="AF204" s="14"/>
      <c r="AG204" s="14"/>
    </row>
    <row r="205" spans="1:33" x14ac:dyDescent="0.2">
      <c r="A205" s="132" t="s">
        <v>98</v>
      </c>
      <c r="B205" s="238" t="s">
        <v>56</v>
      </c>
      <c r="C205" s="232" t="s">
        <v>231</v>
      </c>
      <c r="D205" s="135"/>
      <c r="E205" s="99"/>
      <c r="F205" s="139"/>
      <c r="G205" s="100"/>
      <c r="H205" s="163">
        <f>ROUND((IF(AND($E205&lt;&gt;"",H$1&gt;=$E205),VLOOKUP(H$1-$E205+1,Tablas!$A$82:$P$95,2+H$5,FALSE),0)-IF(AND($F205&lt;&gt;"",H$1&gt;$F205),VLOOKUP(H$1-$F205,Tablas!$A$82:$P$95,2+H$5,FALSE),0))*$D205,2)*IF($G205="x",2,1)</f>
        <v>0</v>
      </c>
      <c r="I205" s="163">
        <f>ROUND((IF(AND($E205&lt;&gt;"",I$1&gt;=$E205),VLOOKUP(I$1-$E205+1,Tablas!$A$82:$P$95,2+I$5,FALSE),0)-IF(AND($F205&lt;&gt;"",I$1&gt;$F205),VLOOKUP(I$1-$F205,Tablas!$A$82:$P$95,2+I$5,FALSE),0))*$D205,2)*IF($G205="x",2,1)</f>
        <v>0</v>
      </c>
      <c r="J205" s="163">
        <f>ROUND((IF(AND($E205&lt;&gt;"",J$1&gt;=$E205),VLOOKUP(J$1-$E205+1,Tablas!$A$82:$P$95,2+J$5,FALSE),0)-IF(AND($F205&lt;&gt;"",J$1&gt;$F205),VLOOKUP(J$1-$F205,Tablas!$A$82:$P$95,2+J$5,FALSE),0))*$D205,2)*IF($G205="x",2,1)</f>
        <v>0</v>
      </c>
      <c r="K205" s="163">
        <f>ROUND((IF(AND($E205&lt;&gt;"",K$1&gt;=$E205),VLOOKUP(K$1-$E205+1,Tablas!$A$82:$P$95,2+K$5,FALSE),0)-IF(AND($F205&lt;&gt;"",K$1&gt;$F205),VLOOKUP(K$1-$F205,Tablas!$A$82:$P$95,2+K$5,FALSE),0))*$D205,2)*IF($G205="x",2,1)</f>
        <v>0</v>
      </c>
      <c r="L205" s="163">
        <f>ROUND((IF(AND($E205&lt;&gt;"",L$1&gt;=$E205),VLOOKUP(L$1-$E205+1,Tablas!$A$82:$P$95,2+L$5,FALSE),0)-IF(AND($F205&lt;&gt;"",L$1&gt;$F205),VLOOKUP(L$1-$F205,Tablas!$A$82:$P$95,2+L$5,FALSE),0))*$D205,2)*IF($G205="x",2,1)</f>
        <v>0</v>
      </c>
      <c r="M205" s="163">
        <f>ROUND((IF(AND($E205&lt;&gt;"",M$1&gt;=$E205),VLOOKUP(M$1-$E205+1,Tablas!$A$82:$P$95,2+M$5,FALSE),0)-IF(AND($F205&lt;&gt;"",M$1&gt;$F205),VLOOKUP(M$1-$F205,Tablas!$A$82:$P$95,2+M$5,FALSE),0))*$D205,2)*IF($G205="x",2,1)</f>
        <v>0</v>
      </c>
      <c r="N205" s="163">
        <f>ROUND((IF(AND($E205&lt;&gt;"",N$1&gt;=$E205),VLOOKUP(N$1-$E205+1,Tablas!$A$82:$P$95,2+N$5,FALSE),0)-IF(AND($F205&lt;&gt;"",N$1&gt;$F205),VLOOKUP(N$1-$F205,Tablas!$A$82:$P$95,2+N$5,FALSE),0))*$D205,2)*IF($G205="x",2,1)</f>
        <v>0</v>
      </c>
      <c r="O205" s="163">
        <f>ROUND((IF(AND($E205&lt;&gt;"",O$1&gt;=$E205),VLOOKUP(O$1-$E205+1,Tablas!$A$82:$P$95,2+O$5,FALSE),0)-IF(AND($F205&lt;&gt;"",O$1&gt;$F205),VLOOKUP(O$1-$F205,Tablas!$A$82:$P$95,2+O$5,FALSE),0))*$D205,2)*IF($G205="x",2,1)</f>
        <v>0</v>
      </c>
      <c r="P205" s="163">
        <f>ROUND((IF(AND($E205&lt;&gt;"",P$1&gt;=$E205),VLOOKUP(P$1-$E205+1,Tablas!$A$82:$P$95,2+P$5,FALSE),0)-IF(AND($F205&lt;&gt;"",P$1&gt;$F205),VLOOKUP(P$1-$F205,Tablas!$A$82:$P$95,2+P$5,FALSE),0))*$D205,2)*IF($G205="x",2,1)</f>
        <v>0</v>
      </c>
      <c r="Q205" s="163">
        <f>ROUND((IF(AND($E205&lt;&gt;"",Q$1&gt;=$E205),VLOOKUP(Q$1-$E205+1,Tablas!$A$82:$P$95,2+Q$5,FALSE),0)-IF(AND($F205&lt;&gt;"",Q$1&gt;$F205),VLOOKUP(Q$1-$F205,Tablas!$A$82:$P$95,2+Q$5,FALSE),0))*$D205,2)*IF($G205="x",2,1)</f>
        <v>0</v>
      </c>
      <c r="R205" s="163">
        <f>ROUND((IF(AND($E205&lt;&gt;"",R$1&gt;=$E205),VLOOKUP(R$1-$E205+1,Tablas!$A$82:$P$95,2+R$5,FALSE),0)-IF(AND($F205&lt;&gt;"",R$1&gt;$F205),VLOOKUP(R$1-$F205,Tablas!$A$82:$P$95,2+R$5,FALSE),0))*$D205,2)*IF($G205="x",2,1)</f>
        <v>0</v>
      </c>
      <c r="S205" s="163">
        <f>ROUND((IF(AND($E205&lt;&gt;"",S$1&gt;=$E205),VLOOKUP(S$1-$E205+1,Tablas!$A$82:$P$95,2+S$5,FALSE),0)-IF(AND($F205&lt;&gt;"",S$1&gt;$F205),VLOOKUP(S$1-$F205,Tablas!$A$82:$P$95,2+S$5,FALSE),0))*$D205,2)*IF($G205="x",2,1)</f>
        <v>0</v>
      </c>
      <c r="T205" s="163">
        <f>ROUND((IF(AND($E205&lt;&gt;"",T$1&gt;=$E205),VLOOKUP(T$1-$E205+1,Tablas!$A$82:$P$95,2+T$5,FALSE),0)-IF(AND($F205&lt;&gt;"",T$1&gt;$F205),VLOOKUP(T$1-$F205,Tablas!$A$82:$P$95,2+T$5,FALSE),0))*$D205,2)*IF($G205="x",2,1)</f>
        <v>0</v>
      </c>
      <c r="U205" s="163">
        <f>ROUND((IF(AND($E205&lt;&gt;"",U$1&gt;=$E205),VLOOKUP(U$1-$E205+1,Tablas!$A$82:$P$95,2+U$5,FALSE),0)-IF(AND($F205&lt;&gt;"",U$1&gt;$F205),VLOOKUP(U$1-$F205,Tablas!$A$82:$P$95,2+U$5,FALSE),0))*$D205,2)*IF($G205="x",2,1)</f>
        <v>0</v>
      </c>
      <c r="V205" s="163">
        <f>ROUND((IF(AND($E205&lt;&gt;"",V$1&gt;=$E205),VLOOKUP(V$1-$E205+1,Tablas!$A$82:$P$95,2+V$5,FALSE),0)-IF(AND($F205&lt;&gt;"",V$1&gt;$F205),VLOOKUP(V$1-$F205,Tablas!$A$82:$P$95,2+V$5,FALSE),0))*D205,2)*IF($G205="x",2,1)</f>
        <v>0</v>
      </c>
      <c r="W205" s="90">
        <v>3</v>
      </c>
      <c r="X205" s="163"/>
      <c r="Y205" s="21"/>
      <c r="Z205" s="21"/>
      <c r="AA205" s="14"/>
      <c r="AB205" s="14"/>
      <c r="AC205" s="14"/>
      <c r="AD205" s="14"/>
      <c r="AE205" s="14"/>
      <c r="AF205" s="14"/>
      <c r="AG205" s="14"/>
    </row>
    <row r="206" spans="1:33" x14ac:dyDescent="0.2">
      <c r="A206" s="132" t="s">
        <v>98</v>
      </c>
      <c r="B206" s="134" t="s">
        <v>57</v>
      </c>
      <c r="C206" s="232" t="s">
        <v>231</v>
      </c>
      <c r="D206" s="135"/>
      <c r="E206" s="101"/>
      <c r="F206" s="140"/>
      <c r="G206" s="102"/>
      <c r="H206" s="163">
        <f>ROUND((IF(AND($E206&lt;&gt;"",H$1&gt;=$E206),VLOOKUP(H$1-$E206+1,Tablas!$A$82:$P$95,2+H$5,FALSE),0)-IF(AND($F206&lt;&gt;"",H$1&gt;$F206),VLOOKUP(H$1-$F206,Tablas!$A$82:$P$95,2+H$5,FALSE),0))*$D206,2)*IF($G206="x",2,1)</f>
        <v>0</v>
      </c>
      <c r="I206" s="163">
        <f>ROUND((IF(AND($E206&lt;&gt;"",I$1&gt;=$E206),VLOOKUP(I$1-$E206+1,Tablas!$A$82:$P$95,2+I$5,FALSE),0)-IF(AND($F206&lt;&gt;"",I$1&gt;$F206),VLOOKUP(I$1-$F206,Tablas!$A$82:$P$95,2+I$5,FALSE),0))*$D206,2)*IF($G206="x",2,1)</f>
        <v>0</v>
      </c>
      <c r="J206" s="163">
        <f>ROUND((IF(AND($E206&lt;&gt;"",J$1&gt;=$E206),VLOOKUP(J$1-$E206+1,Tablas!$A$82:$P$95,2+J$5,FALSE),0)-IF(AND($F206&lt;&gt;"",J$1&gt;$F206),VLOOKUP(J$1-$F206,Tablas!$A$82:$P$95,2+J$5,FALSE),0))*$D206,2)*IF($G206="x",2,1)</f>
        <v>0</v>
      </c>
      <c r="K206" s="163">
        <f>ROUND((IF(AND($E206&lt;&gt;"",K$1&gt;=$E206),VLOOKUP(K$1-$E206+1,Tablas!$A$82:$P$95,2+K$5,FALSE),0)-IF(AND($F206&lt;&gt;"",K$1&gt;$F206),VLOOKUP(K$1-$F206,Tablas!$A$82:$P$95,2+K$5,FALSE),0))*$D206,2)*IF($G206="x",2,1)</f>
        <v>0</v>
      </c>
      <c r="L206" s="163">
        <f>ROUND((IF(AND($E206&lt;&gt;"",L$1&gt;=$E206),VLOOKUP(L$1-$E206+1,Tablas!$A$82:$P$95,2+L$5,FALSE),0)-IF(AND($F206&lt;&gt;"",L$1&gt;$F206),VLOOKUP(L$1-$F206,Tablas!$A$82:$P$95,2+L$5,FALSE),0))*$D206,2)*IF($G206="x",2,1)</f>
        <v>0</v>
      </c>
      <c r="M206" s="163">
        <f>ROUND((IF(AND($E206&lt;&gt;"",M$1&gt;=$E206),VLOOKUP(M$1-$E206+1,Tablas!$A$82:$P$95,2+M$5,FALSE),0)-IF(AND($F206&lt;&gt;"",M$1&gt;$F206),VLOOKUP(M$1-$F206,Tablas!$A$82:$P$95,2+M$5,FALSE),0))*$D206,2)*IF($G206="x",2,1)</f>
        <v>0</v>
      </c>
      <c r="N206" s="163">
        <f>ROUND((IF(AND($E206&lt;&gt;"",N$1&gt;=$E206),VLOOKUP(N$1-$E206+1,Tablas!$A$82:$P$95,2+N$5,FALSE),0)-IF(AND($F206&lt;&gt;"",N$1&gt;$F206),VLOOKUP(N$1-$F206,Tablas!$A$82:$P$95,2+N$5,FALSE),0))*$D206,2)*IF($G206="x",2,1)</f>
        <v>0</v>
      </c>
      <c r="O206" s="163">
        <f>ROUND((IF(AND($E206&lt;&gt;"",O$1&gt;=$E206),VLOOKUP(O$1-$E206+1,Tablas!$A$82:$P$95,2+O$5,FALSE),0)-IF(AND($F206&lt;&gt;"",O$1&gt;$F206),VLOOKUP(O$1-$F206,Tablas!$A$82:$P$95,2+O$5,FALSE),0))*$D206,2)*IF($G206="x",2,1)</f>
        <v>0</v>
      </c>
      <c r="P206" s="163">
        <f>ROUND((IF(AND($E206&lt;&gt;"",P$1&gt;=$E206),VLOOKUP(P$1-$E206+1,Tablas!$A$82:$P$95,2+P$5,FALSE),0)-IF(AND($F206&lt;&gt;"",P$1&gt;$F206),VLOOKUP(P$1-$F206,Tablas!$A$82:$P$95,2+P$5,FALSE),0))*$D206,2)*IF($G206="x",2,1)</f>
        <v>0</v>
      </c>
      <c r="Q206" s="163">
        <f>ROUND((IF(AND($E206&lt;&gt;"",Q$1&gt;=$E206),VLOOKUP(Q$1-$E206+1,Tablas!$A$82:$P$95,2+Q$5,FALSE),0)-IF(AND($F206&lt;&gt;"",Q$1&gt;$F206),VLOOKUP(Q$1-$F206,Tablas!$A$82:$P$95,2+Q$5,FALSE),0))*$D206,2)*IF($G206="x",2,1)</f>
        <v>0</v>
      </c>
      <c r="R206" s="163">
        <f>ROUND((IF(AND($E206&lt;&gt;"",R$1&gt;=$E206),VLOOKUP(R$1-$E206+1,Tablas!$A$82:$P$95,2+R$5,FALSE),0)-IF(AND($F206&lt;&gt;"",R$1&gt;$F206),VLOOKUP(R$1-$F206,Tablas!$A$82:$P$95,2+R$5,FALSE),0))*$D206,2)*IF($G206="x",2,1)</f>
        <v>0</v>
      </c>
      <c r="S206" s="163">
        <f>ROUND((IF(AND($E206&lt;&gt;"",S$1&gt;=$E206),VLOOKUP(S$1-$E206+1,Tablas!$A$82:$P$95,2+S$5,FALSE),0)-IF(AND($F206&lt;&gt;"",S$1&gt;$F206),VLOOKUP(S$1-$F206,Tablas!$A$82:$P$95,2+S$5,FALSE),0))*$D206,2)*IF($G206="x",2,1)</f>
        <v>0</v>
      </c>
      <c r="T206" s="163">
        <f>ROUND((IF(AND($E206&lt;&gt;"",T$1&gt;=$E206),VLOOKUP(T$1-$E206+1,Tablas!$A$82:$P$95,2+T$5,FALSE),0)-IF(AND($F206&lt;&gt;"",T$1&gt;$F206),VLOOKUP(T$1-$F206,Tablas!$A$82:$P$95,2+T$5,FALSE),0))*$D206,2)*IF($G206="x",2,1)</f>
        <v>0</v>
      </c>
      <c r="U206" s="163">
        <f>ROUND((IF(AND($E206&lt;&gt;"",U$1&gt;=$E206),VLOOKUP(U$1-$E206+1,Tablas!$A$82:$P$95,2+U$5,FALSE),0)-IF(AND($F206&lt;&gt;"",U$1&gt;$F206),VLOOKUP(U$1-$F206,Tablas!$A$82:$P$95,2+U$5,FALSE),0))*$D206,2)*IF($G206="x",2,1)</f>
        <v>0</v>
      </c>
      <c r="V206" s="163">
        <f>ROUND((IF(AND($E206&lt;&gt;"",V$1&gt;=$E206),VLOOKUP(V$1-$E206+1,Tablas!$A$82:$P$95,2+V$5,FALSE),0)-IF(AND($F206&lt;&gt;"",V$1&gt;$F206),VLOOKUP(V$1-$F206,Tablas!$A$82:$P$95,2+V$5,FALSE),0))*D206,2)*IF($G206="x",2,1)</f>
        <v>0</v>
      </c>
      <c r="W206" s="90">
        <v>4</v>
      </c>
      <c r="X206" s="163"/>
      <c r="Y206" s="21"/>
      <c r="Z206" s="21"/>
      <c r="AA206" s="14"/>
      <c r="AB206" s="14"/>
      <c r="AC206" s="14"/>
      <c r="AD206" s="14"/>
      <c r="AE206" s="14"/>
      <c r="AF206" s="14"/>
      <c r="AG206" s="14"/>
    </row>
    <row r="207" spans="1:33" x14ac:dyDescent="0.2">
      <c r="A207" s="133" t="s">
        <v>97</v>
      </c>
      <c r="B207" s="134" t="s">
        <v>58</v>
      </c>
      <c r="C207" s="232" t="s">
        <v>231</v>
      </c>
      <c r="D207" s="135"/>
      <c r="E207" s="101"/>
      <c r="F207" s="140"/>
      <c r="G207" s="102"/>
      <c r="H207" s="163">
        <f>ROUND((IF(AND($E207&lt;&gt;"",H$1&gt;=$E207),VLOOKUP(H$1-$E207+1,Tablas!$A$82:$P$95,2+H$5,FALSE),0)-IF(AND($F207&lt;&gt;"",H$1&gt;$F207),VLOOKUP(H$1-$F207,Tablas!$A$82:$P$95,2+H$5,FALSE),0))*$D207,2)*IF($G207="x",2,1)</f>
        <v>0</v>
      </c>
      <c r="I207" s="163">
        <f>ROUND((IF(AND($E207&lt;&gt;"",I$1&gt;=$E207),VLOOKUP(I$1-$E207+1,Tablas!$A$82:$P$95,2+I$5,FALSE),0)-IF(AND($F207&lt;&gt;"",I$1&gt;$F207),VLOOKUP(I$1-$F207,Tablas!$A$82:$P$95,2+I$5,FALSE),0))*$D207,2)*IF($G207="x",2,1)</f>
        <v>0</v>
      </c>
      <c r="J207" s="163">
        <f>ROUND((IF(AND($E207&lt;&gt;"",J$1&gt;=$E207),VLOOKUP(J$1-$E207+1,Tablas!$A$82:$P$95,2+J$5,FALSE),0)-IF(AND($F207&lt;&gt;"",J$1&gt;$F207),VLOOKUP(J$1-$F207,Tablas!$A$82:$P$95,2+J$5,FALSE),0))*$D207,2)*IF($G207="x",2,1)</f>
        <v>0</v>
      </c>
      <c r="K207" s="163">
        <f>ROUND((IF(AND($E207&lt;&gt;"",K$1&gt;=$E207),VLOOKUP(K$1-$E207+1,Tablas!$A$82:$P$95,2+K$5,FALSE),0)-IF(AND($F207&lt;&gt;"",K$1&gt;$F207),VLOOKUP(K$1-$F207,Tablas!$A$82:$P$95,2+K$5,FALSE),0))*$D207,2)*IF($G207="x",2,1)</f>
        <v>0</v>
      </c>
      <c r="L207" s="163">
        <f>ROUND((IF(AND($E207&lt;&gt;"",L$1&gt;=$E207),VLOOKUP(L$1-$E207+1,Tablas!$A$82:$P$95,2+L$5,FALSE),0)-IF(AND($F207&lt;&gt;"",L$1&gt;$F207),VLOOKUP(L$1-$F207,Tablas!$A$82:$P$95,2+L$5,FALSE),0))*$D207,2)*IF($G207="x",2,1)</f>
        <v>0</v>
      </c>
      <c r="M207" s="163">
        <f>ROUND((IF(AND($E207&lt;&gt;"",M$1&gt;=$E207),VLOOKUP(M$1-$E207+1,Tablas!$A$82:$P$95,2+M$5,FALSE),0)-IF(AND($F207&lt;&gt;"",M$1&gt;$F207),VLOOKUP(M$1-$F207,Tablas!$A$82:$P$95,2+M$5,FALSE),0))*$D207,2)*IF($G207="x",2,1)</f>
        <v>0</v>
      </c>
      <c r="N207" s="163">
        <f>ROUND((IF(AND($E207&lt;&gt;"",N$1&gt;=$E207),VLOOKUP(N$1-$E207+1,Tablas!$A$82:$P$95,2+N$5,FALSE),0)-IF(AND($F207&lt;&gt;"",N$1&gt;$F207),VLOOKUP(N$1-$F207,Tablas!$A$82:$P$95,2+N$5,FALSE),0))*$D207,2)*IF($G207="x",2,1)</f>
        <v>0</v>
      </c>
      <c r="O207" s="163">
        <f>ROUND((IF(AND($E207&lt;&gt;"",O$1&gt;=$E207),VLOOKUP(O$1-$E207+1,Tablas!$A$82:$P$95,2+O$5,FALSE),0)-IF(AND($F207&lt;&gt;"",O$1&gt;$F207),VLOOKUP(O$1-$F207,Tablas!$A$82:$P$95,2+O$5,FALSE),0))*$D207,2)*IF($G207="x",2,1)</f>
        <v>0</v>
      </c>
      <c r="P207" s="163">
        <f>ROUND((IF(AND($E207&lt;&gt;"",P$1&gt;=$E207),VLOOKUP(P$1-$E207+1,Tablas!$A$82:$P$95,2+P$5,FALSE),0)-IF(AND($F207&lt;&gt;"",P$1&gt;$F207),VLOOKUP(P$1-$F207,Tablas!$A$82:$P$95,2+P$5,FALSE),0))*$D207,2)*IF($G207="x",2,1)</f>
        <v>0</v>
      </c>
      <c r="Q207" s="163">
        <f>ROUND((IF(AND($E207&lt;&gt;"",Q$1&gt;=$E207),VLOOKUP(Q$1-$E207+1,Tablas!$A$82:$P$95,2+Q$5,FALSE),0)-IF(AND($F207&lt;&gt;"",Q$1&gt;$F207),VLOOKUP(Q$1-$F207,Tablas!$A$82:$P$95,2+Q$5,FALSE),0))*$D207,2)*IF($G207="x",2,1)</f>
        <v>0</v>
      </c>
      <c r="R207" s="163">
        <f>ROUND((IF(AND($E207&lt;&gt;"",R$1&gt;=$E207),VLOOKUP(R$1-$E207+1,Tablas!$A$82:$P$95,2+R$5,FALSE),0)-IF(AND($F207&lt;&gt;"",R$1&gt;$F207),VLOOKUP(R$1-$F207,Tablas!$A$82:$P$95,2+R$5,FALSE),0))*$D207,2)*IF($G207="x",2,1)</f>
        <v>0</v>
      </c>
      <c r="S207" s="163">
        <f>ROUND((IF(AND($E207&lt;&gt;"",S$1&gt;=$E207),VLOOKUP(S$1-$E207+1,Tablas!$A$82:$P$95,2+S$5,FALSE),0)-IF(AND($F207&lt;&gt;"",S$1&gt;$F207),VLOOKUP(S$1-$F207,Tablas!$A$82:$P$95,2+S$5,FALSE),0))*$D207,2)*IF($G207="x",2,1)</f>
        <v>0</v>
      </c>
      <c r="T207" s="163">
        <f>ROUND((IF(AND($E207&lt;&gt;"",T$1&gt;=$E207),VLOOKUP(T$1-$E207+1,Tablas!$A$82:$P$95,2+T$5,FALSE),0)-IF(AND($F207&lt;&gt;"",T$1&gt;$F207),VLOOKUP(T$1-$F207,Tablas!$A$82:$P$95,2+T$5,FALSE),0))*$D207,2)*IF($G207="x",2,1)</f>
        <v>0</v>
      </c>
      <c r="U207" s="163">
        <f>ROUND((IF(AND($E207&lt;&gt;"",U$1&gt;=$E207),VLOOKUP(U$1-$E207+1,Tablas!$A$82:$P$95,2+U$5,FALSE),0)-IF(AND($F207&lt;&gt;"",U$1&gt;$F207),VLOOKUP(U$1-$F207,Tablas!$A$82:$P$95,2+U$5,FALSE),0))*$D207,2)*IF($G207="x",2,1)</f>
        <v>0</v>
      </c>
      <c r="V207" s="163">
        <f>ROUND((IF(AND($E207&lt;&gt;"",V$1&gt;=$E207),VLOOKUP(V$1-$E207+1,Tablas!$A$82:$P$95,2+V$5,FALSE),0)-IF(AND($F207&lt;&gt;"",V$1&gt;$F207),VLOOKUP(V$1-$F207,Tablas!$A$82:$P$95,2+V$5,FALSE),0))*D207,2)*IF($G207="x",2,1)</f>
        <v>0</v>
      </c>
      <c r="W207" s="90">
        <v>5</v>
      </c>
      <c r="X207" s="163"/>
      <c r="Y207" s="21"/>
      <c r="Z207" s="21"/>
      <c r="AA207" s="14"/>
      <c r="AB207" s="14"/>
      <c r="AC207" s="14"/>
      <c r="AD207" s="14"/>
      <c r="AE207" s="14"/>
      <c r="AF207" s="14"/>
      <c r="AG207" s="14"/>
    </row>
    <row r="208" spans="1:33" x14ac:dyDescent="0.2">
      <c r="A208" s="133" t="s">
        <v>97</v>
      </c>
      <c r="B208" s="134" t="s">
        <v>59</v>
      </c>
      <c r="C208" s="232" t="s">
        <v>231</v>
      </c>
      <c r="D208" s="135"/>
      <c r="E208" s="101"/>
      <c r="F208" s="140"/>
      <c r="G208" s="102"/>
      <c r="H208" s="163">
        <f>ROUND((IF(AND($E208&lt;&gt;"",H$1&gt;=$E208),VLOOKUP(H$1-$E208+1,Tablas!$A$82:$P$95,2+H$5,FALSE),0)-IF(AND($F208&lt;&gt;"",H$1&gt;$F208),VLOOKUP(H$1-$F208,Tablas!$A$82:$P$95,2+H$5,FALSE),0))*$D208,2)*IF($G208="x",2,1)</f>
        <v>0</v>
      </c>
      <c r="I208" s="163">
        <f>ROUND((IF(AND($E208&lt;&gt;"",I$1&gt;=$E208),VLOOKUP(I$1-$E208+1,Tablas!$A$82:$P$95,2+I$5,FALSE),0)-IF(AND($F208&lt;&gt;"",I$1&gt;$F208),VLOOKUP(I$1-$F208,Tablas!$A$82:$P$95,2+I$5,FALSE),0))*$D208,2)*IF($G208="x",2,1)</f>
        <v>0</v>
      </c>
      <c r="J208" s="163">
        <f>ROUND((IF(AND($E208&lt;&gt;"",J$1&gt;=$E208),VLOOKUP(J$1-$E208+1,Tablas!$A$82:$P$95,2+J$5,FALSE),0)-IF(AND($F208&lt;&gt;"",J$1&gt;$F208),VLOOKUP(J$1-$F208,Tablas!$A$82:$P$95,2+J$5,FALSE),0))*$D208,2)*IF($G208="x",2,1)</f>
        <v>0</v>
      </c>
      <c r="K208" s="163">
        <f>ROUND((IF(AND($E208&lt;&gt;"",K$1&gt;=$E208),VLOOKUP(K$1-$E208+1,Tablas!$A$82:$P$95,2+K$5,FALSE),0)-IF(AND($F208&lt;&gt;"",K$1&gt;$F208),VLOOKUP(K$1-$F208,Tablas!$A$82:$P$95,2+K$5,FALSE),0))*$D208,2)*IF($G208="x",2,1)</f>
        <v>0</v>
      </c>
      <c r="L208" s="163">
        <f>ROUND((IF(AND($E208&lt;&gt;"",L$1&gt;=$E208),VLOOKUP(L$1-$E208+1,Tablas!$A$82:$P$95,2+L$5,FALSE),0)-IF(AND($F208&lt;&gt;"",L$1&gt;$F208),VLOOKUP(L$1-$F208,Tablas!$A$82:$P$95,2+L$5,FALSE),0))*$D208,2)*IF($G208="x",2,1)</f>
        <v>0</v>
      </c>
      <c r="M208" s="163">
        <f>ROUND((IF(AND($E208&lt;&gt;"",M$1&gt;=$E208),VLOOKUP(M$1-$E208+1,Tablas!$A$82:$P$95,2+M$5,FALSE),0)-IF(AND($F208&lt;&gt;"",M$1&gt;$F208),VLOOKUP(M$1-$F208,Tablas!$A$82:$P$95,2+M$5,FALSE),0))*$D208,2)*IF($G208="x",2,1)</f>
        <v>0</v>
      </c>
      <c r="N208" s="163">
        <f>ROUND((IF(AND($E208&lt;&gt;"",N$1&gt;=$E208),VLOOKUP(N$1-$E208+1,Tablas!$A$82:$P$95,2+N$5,FALSE),0)-IF(AND($F208&lt;&gt;"",N$1&gt;$F208),VLOOKUP(N$1-$F208,Tablas!$A$82:$P$95,2+N$5,FALSE),0))*$D208,2)*IF($G208="x",2,1)</f>
        <v>0</v>
      </c>
      <c r="O208" s="163">
        <f>ROUND((IF(AND($E208&lt;&gt;"",O$1&gt;=$E208),VLOOKUP(O$1-$E208+1,Tablas!$A$82:$P$95,2+O$5,FALSE),0)-IF(AND($F208&lt;&gt;"",O$1&gt;$F208),VLOOKUP(O$1-$F208,Tablas!$A$82:$P$95,2+O$5,FALSE),0))*$D208,2)*IF($G208="x",2,1)</f>
        <v>0</v>
      </c>
      <c r="P208" s="163">
        <f>ROUND((IF(AND($E208&lt;&gt;"",P$1&gt;=$E208),VLOOKUP(P$1-$E208+1,Tablas!$A$82:$P$95,2+P$5,FALSE),0)-IF(AND($F208&lt;&gt;"",P$1&gt;$F208),VLOOKUP(P$1-$F208,Tablas!$A$82:$P$95,2+P$5,FALSE),0))*$D208,2)*IF($G208="x",2,1)</f>
        <v>0</v>
      </c>
      <c r="Q208" s="163">
        <f>ROUND((IF(AND($E208&lt;&gt;"",Q$1&gt;=$E208),VLOOKUP(Q$1-$E208+1,Tablas!$A$82:$P$95,2+Q$5,FALSE),0)-IF(AND($F208&lt;&gt;"",Q$1&gt;$F208),VLOOKUP(Q$1-$F208,Tablas!$A$82:$P$95,2+Q$5,FALSE),0))*$D208,2)*IF($G208="x",2,1)</f>
        <v>0</v>
      </c>
      <c r="R208" s="163">
        <f>ROUND((IF(AND($E208&lt;&gt;"",R$1&gt;=$E208),VLOOKUP(R$1-$E208+1,Tablas!$A$82:$P$95,2+R$5,FALSE),0)-IF(AND($F208&lt;&gt;"",R$1&gt;$F208),VLOOKUP(R$1-$F208,Tablas!$A$82:$P$95,2+R$5,FALSE),0))*$D208,2)*IF($G208="x",2,1)</f>
        <v>0</v>
      </c>
      <c r="S208" s="163">
        <f>ROUND((IF(AND($E208&lt;&gt;"",S$1&gt;=$E208),VLOOKUP(S$1-$E208+1,Tablas!$A$82:$P$95,2+S$5,FALSE),0)-IF(AND($F208&lt;&gt;"",S$1&gt;$F208),VLOOKUP(S$1-$F208,Tablas!$A$82:$P$95,2+S$5,FALSE),0))*$D208,2)*IF($G208="x",2,1)</f>
        <v>0</v>
      </c>
      <c r="T208" s="163">
        <f>ROUND((IF(AND($E208&lt;&gt;"",T$1&gt;=$E208),VLOOKUP(T$1-$E208+1,Tablas!$A$82:$P$95,2+T$5,FALSE),0)-IF(AND($F208&lt;&gt;"",T$1&gt;$F208),VLOOKUP(T$1-$F208,Tablas!$A$82:$P$95,2+T$5,FALSE),0))*$D208,2)*IF($G208="x",2,1)</f>
        <v>0</v>
      </c>
      <c r="U208" s="163">
        <f>ROUND((IF(AND($E208&lt;&gt;"",U$1&gt;=$E208),VLOOKUP(U$1-$E208+1,Tablas!$A$82:$P$95,2+U$5,FALSE),0)-IF(AND($F208&lt;&gt;"",U$1&gt;$F208),VLOOKUP(U$1-$F208,Tablas!$A$82:$P$95,2+U$5,FALSE),0))*$D208,2)*IF($G208="x",2,1)</f>
        <v>0</v>
      </c>
      <c r="V208" s="163">
        <f>ROUND((IF(AND($E208&lt;&gt;"",V$1&gt;=$E208),VLOOKUP(V$1-$E208+1,Tablas!$A$82:$P$95,2+V$5,FALSE),0)-IF(AND($F208&lt;&gt;"",V$1&gt;$F208),VLOOKUP(V$1-$F208,Tablas!$A$82:$P$95,2+V$5,FALSE),0))*D208,2)*IF($G208="x",2,1)</f>
        <v>0</v>
      </c>
      <c r="W208" s="90">
        <v>6</v>
      </c>
      <c r="X208" s="163"/>
      <c r="Y208" s="21"/>
      <c r="Z208" s="21"/>
      <c r="AA208" s="14"/>
      <c r="AB208" s="14"/>
      <c r="AC208" s="14"/>
      <c r="AD208" s="14"/>
      <c r="AE208" s="14"/>
      <c r="AF208" s="14"/>
      <c r="AG208" s="14"/>
    </row>
    <row r="209" spans="1:33" x14ac:dyDescent="0.2">
      <c r="A209" s="133" t="s">
        <v>97</v>
      </c>
      <c r="B209" s="134" t="s">
        <v>60</v>
      </c>
      <c r="C209" s="232" t="s">
        <v>231</v>
      </c>
      <c r="D209" s="135"/>
      <c r="E209" s="101"/>
      <c r="F209" s="140"/>
      <c r="G209" s="102"/>
      <c r="H209" s="163">
        <f>ROUND((IF(AND($E209&lt;&gt;"",H$1&gt;=$E209),VLOOKUP(H$1-$E209+1,Tablas!$A$82:$P$95,2+H$5,FALSE),0)-IF(AND($F209&lt;&gt;"",H$1&gt;$F209),VLOOKUP(H$1-$F209,Tablas!$A$82:$P$95,2+H$5,FALSE),0))*$D209,2)*IF($G209="x",2,1)</f>
        <v>0</v>
      </c>
      <c r="I209" s="163">
        <f>ROUND((IF(AND($E209&lt;&gt;"",I$1&gt;=$E209),VLOOKUP(I$1-$E209+1,Tablas!$A$82:$P$95,2+I$5,FALSE),0)-IF(AND($F209&lt;&gt;"",I$1&gt;$F209),VLOOKUP(I$1-$F209,Tablas!$A$82:$P$95,2+I$5,FALSE),0))*$D209,2)*IF($G209="x",2,1)</f>
        <v>0</v>
      </c>
      <c r="J209" s="163">
        <f>ROUND((IF(AND($E209&lt;&gt;"",J$1&gt;=$E209),VLOOKUP(J$1-$E209+1,Tablas!$A$82:$P$95,2+J$5,FALSE),0)-IF(AND($F209&lt;&gt;"",J$1&gt;$F209),VLOOKUP(J$1-$F209,Tablas!$A$82:$P$95,2+J$5,FALSE),0))*$D209,2)*IF($G209="x",2,1)</f>
        <v>0</v>
      </c>
      <c r="K209" s="163">
        <f>ROUND((IF(AND($E209&lt;&gt;"",K$1&gt;=$E209),VLOOKUP(K$1-$E209+1,Tablas!$A$82:$P$95,2+K$5,FALSE),0)-IF(AND($F209&lt;&gt;"",K$1&gt;$F209),VLOOKUP(K$1-$F209,Tablas!$A$82:$P$95,2+K$5,FALSE),0))*$D209,2)*IF($G209="x",2,1)</f>
        <v>0</v>
      </c>
      <c r="L209" s="163">
        <f>ROUND((IF(AND($E209&lt;&gt;"",L$1&gt;=$E209),VLOOKUP(L$1-$E209+1,Tablas!$A$82:$P$95,2+L$5,FALSE),0)-IF(AND($F209&lt;&gt;"",L$1&gt;$F209),VLOOKUP(L$1-$F209,Tablas!$A$82:$P$95,2+L$5,FALSE),0))*$D209,2)*IF($G209="x",2,1)</f>
        <v>0</v>
      </c>
      <c r="M209" s="163">
        <f>ROUND((IF(AND($E209&lt;&gt;"",M$1&gt;=$E209),VLOOKUP(M$1-$E209+1,Tablas!$A$82:$P$95,2+M$5,FALSE),0)-IF(AND($F209&lt;&gt;"",M$1&gt;$F209),VLOOKUP(M$1-$F209,Tablas!$A$82:$P$95,2+M$5,FALSE),0))*$D209,2)*IF($G209="x",2,1)</f>
        <v>0</v>
      </c>
      <c r="N209" s="163">
        <f>ROUND((IF(AND($E209&lt;&gt;"",N$1&gt;=$E209),VLOOKUP(N$1-$E209+1,Tablas!$A$82:$P$95,2+N$5,FALSE),0)-IF(AND($F209&lt;&gt;"",N$1&gt;$F209),VLOOKUP(N$1-$F209,Tablas!$A$82:$P$95,2+N$5,FALSE),0))*$D209,2)*IF($G209="x",2,1)</f>
        <v>0</v>
      </c>
      <c r="O209" s="163">
        <f>ROUND((IF(AND($E209&lt;&gt;"",O$1&gt;=$E209),VLOOKUP(O$1-$E209+1,Tablas!$A$82:$P$95,2+O$5,FALSE),0)-IF(AND($F209&lt;&gt;"",O$1&gt;$F209),VLOOKUP(O$1-$F209,Tablas!$A$82:$P$95,2+O$5,FALSE),0))*$D209,2)*IF($G209="x",2,1)</f>
        <v>0</v>
      </c>
      <c r="P209" s="163">
        <f>ROUND((IF(AND($E209&lt;&gt;"",P$1&gt;=$E209),VLOOKUP(P$1-$E209+1,Tablas!$A$82:$P$95,2+P$5,FALSE),0)-IF(AND($F209&lt;&gt;"",P$1&gt;$F209),VLOOKUP(P$1-$F209,Tablas!$A$82:$P$95,2+P$5,FALSE),0))*$D209,2)*IF($G209="x",2,1)</f>
        <v>0</v>
      </c>
      <c r="Q209" s="163">
        <f>ROUND((IF(AND($E209&lt;&gt;"",Q$1&gt;=$E209),VLOOKUP(Q$1-$E209+1,Tablas!$A$82:$P$95,2+Q$5,FALSE),0)-IF(AND($F209&lt;&gt;"",Q$1&gt;$F209),VLOOKUP(Q$1-$F209,Tablas!$A$82:$P$95,2+Q$5,FALSE),0))*$D209,2)*IF($G209="x",2,1)</f>
        <v>0</v>
      </c>
      <c r="R209" s="163">
        <f>ROUND((IF(AND($E209&lt;&gt;"",R$1&gt;=$E209),VLOOKUP(R$1-$E209+1,Tablas!$A$82:$P$95,2+R$5,FALSE),0)-IF(AND($F209&lt;&gt;"",R$1&gt;$F209),VLOOKUP(R$1-$F209,Tablas!$A$82:$P$95,2+R$5,FALSE),0))*$D209,2)*IF($G209="x",2,1)</f>
        <v>0</v>
      </c>
      <c r="S209" s="163">
        <f>ROUND((IF(AND($E209&lt;&gt;"",S$1&gt;=$E209),VLOOKUP(S$1-$E209+1,Tablas!$A$82:$P$95,2+S$5,FALSE),0)-IF(AND($F209&lt;&gt;"",S$1&gt;$F209),VLOOKUP(S$1-$F209,Tablas!$A$82:$P$95,2+S$5,FALSE),0))*$D209,2)*IF($G209="x",2,1)</f>
        <v>0</v>
      </c>
      <c r="T209" s="163">
        <f>ROUND((IF(AND($E209&lt;&gt;"",T$1&gt;=$E209),VLOOKUP(T$1-$E209+1,Tablas!$A$82:$P$95,2+T$5,FALSE),0)-IF(AND($F209&lt;&gt;"",T$1&gt;$F209),VLOOKUP(T$1-$F209,Tablas!$A$82:$P$95,2+T$5,FALSE),0))*$D209,2)*IF($G209="x",2,1)</f>
        <v>0</v>
      </c>
      <c r="U209" s="163">
        <f>ROUND((IF(AND($E209&lt;&gt;"",U$1&gt;=$E209),VLOOKUP(U$1-$E209+1,Tablas!$A$82:$P$95,2+U$5,FALSE),0)-IF(AND($F209&lt;&gt;"",U$1&gt;$F209),VLOOKUP(U$1-$F209,Tablas!$A$82:$P$95,2+U$5,FALSE),0))*$D209,2)*IF($G209="x",2,1)</f>
        <v>0</v>
      </c>
      <c r="V209" s="163">
        <f>ROUND((IF(AND($E209&lt;&gt;"",V$1&gt;=$E209),VLOOKUP(V$1-$E209+1,Tablas!$A$82:$P$95,2+V$5,FALSE),0)-IF(AND($F209&lt;&gt;"",V$1&gt;$F209),VLOOKUP(V$1-$F209,Tablas!$A$82:$P$95,2+V$5,FALSE),0))*D209,2)*IF($G209="x",2,1)</f>
        <v>0</v>
      </c>
      <c r="W209" s="90">
        <v>7</v>
      </c>
      <c r="X209" s="163"/>
      <c r="Y209" s="21"/>
      <c r="Z209" s="21"/>
      <c r="AA209" s="14"/>
      <c r="AB209" s="14"/>
      <c r="AC209" s="14"/>
      <c r="AD209" s="14"/>
      <c r="AE209" s="14"/>
      <c r="AF209" s="14"/>
      <c r="AG209" s="14"/>
    </row>
    <row r="210" spans="1:33" x14ac:dyDescent="0.2">
      <c r="A210" s="133" t="s">
        <v>97</v>
      </c>
      <c r="B210" s="134" t="s">
        <v>61</v>
      </c>
      <c r="C210" s="232" t="s">
        <v>231</v>
      </c>
      <c r="D210" s="135"/>
      <c r="E210" s="101"/>
      <c r="F210" s="140"/>
      <c r="G210" s="102"/>
      <c r="H210" s="163">
        <f>ROUND((IF(AND($E210&lt;&gt;"",H$1&gt;=$E210),VLOOKUP(H$1-$E210+1,Tablas!$A$82:$P$95,2+H$5,FALSE),0)-IF(AND($F210&lt;&gt;"",H$1&gt;$F210),VLOOKUP(H$1-$F210,Tablas!$A$82:$P$95,2+H$5,FALSE),0))*$D210,2)*IF($G210="x",2,1)</f>
        <v>0</v>
      </c>
      <c r="I210" s="163">
        <f>ROUND((IF(AND($E210&lt;&gt;"",I$1&gt;=$E210),VLOOKUP(I$1-$E210+1,Tablas!$A$82:$P$95,2+I$5,FALSE),0)-IF(AND($F210&lt;&gt;"",I$1&gt;$F210),VLOOKUP(I$1-$F210,Tablas!$A$82:$P$95,2+I$5,FALSE),0))*$D210,2)*IF($G210="x",2,1)</f>
        <v>0</v>
      </c>
      <c r="J210" s="163">
        <f>ROUND((IF(AND($E210&lt;&gt;"",J$1&gt;=$E210),VLOOKUP(J$1-$E210+1,Tablas!$A$82:$P$95,2+J$5,FALSE),0)-IF(AND($F210&lt;&gt;"",J$1&gt;$F210),VLOOKUP(J$1-$F210,Tablas!$A$82:$P$95,2+J$5,FALSE),0))*$D210,2)*IF($G210="x",2,1)</f>
        <v>0</v>
      </c>
      <c r="K210" s="163">
        <f>ROUND((IF(AND($E210&lt;&gt;"",K$1&gt;=$E210),VLOOKUP(K$1-$E210+1,Tablas!$A$82:$P$95,2+K$5,FALSE),0)-IF(AND($F210&lt;&gt;"",K$1&gt;$F210),VLOOKUP(K$1-$F210,Tablas!$A$82:$P$95,2+K$5,FALSE),0))*$D210,2)*IF($G210="x",2,1)</f>
        <v>0</v>
      </c>
      <c r="L210" s="163">
        <f>ROUND((IF(AND($E210&lt;&gt;"",L$1&gt;=$E210),VLOOKUP(L$1-$E210+1,Tablas!$A$82:$P$95,2+L$5,FALSE),0)-IF(AND($F210&lt;&gt;"",L$1&gt;$F210),VLOOKUP(L$1-$F210,Tablas!$A$82:$P$95,2+L$5,FALSE),0))*$D210,2)*IF($G210="x",2,1)</f>
        <v>0</v>
      </c>
      <c r="M210" s="163">
        <f>ROUND((IF(AND($E210&lt;&gt;"",M$1&gt;=$E210),VLOOKUP(M$1-$E210+1,Tablas!$A$82:$P$95,2+M$5,FALSE),0)-IF(AND($F210&lt;&gt;"",M$1&gt;$F210),VLOOKUP(M$1-$F210,Tablas!$A$82:$P$95,2+M$5,FALSE),0))*$D210,2)*IF($G210="x",2,1)</f>
        <v>0</v>
      </c>
      <c r="N210" s="163">
        <f>ROUND((IF(AND($E210&lt;&gt;"",N$1&gt;=$E210),VLOOKUP(N$1-$E210+1,Tablas!$A$82:$P$95,2+N$5,FALSE),0)-IF(AND($F210&lt;&gt;"",N$1&gt;$F210),VLOOKUP(N$1-$F210,Tablas!$A$82:$P$95,2+N$5,FALSE),0))*$D210,2)*IF($G210="x",2,1)</f>
        <v>0</v>
      </c>
      <c r="O210" s="163">
        <f>ROUND((IF(AND($E210&lt;&gt;"",O$1&gt;=$E210),VLOOKUP(O$1-$E210+1,Tablas!$A$82:$P$95,2+O$5,FALSE),0)-IF(AND($F210&lt;&gt;"",O$1&gt;$F210),VLOOKUP(O$1-$F210,Tablas!$A$82:$P$95,2+O$5,FALSE),0))*$D210,2)*IF($G210="x",2,1)</f>
        <v>0</v>
      </c>
      <c r="P210" s="163">
        <f>ROUND((IF(AND($E210&lt;&gt;"",P$1&gt;=$E210),VLOOKUP(P$1-$E210+1,Tablas!$A$82:$P$95,2+P$5,FALSE),0)-IF(AND($F210&lt;&gt;"",P$1&gt;$F210),VLOOKUP(P$1-$F210,Tablas!$A$82:$P$95,2+P$5,FALSE),0))*$D210,2)*IF($G210="x",2,1)</f>
        <v>0</v>
      </c>
      <c r="Q210" s="163">
        <f>ROUND((IF(AND($E210&lt;&gt;"",Q$1&gt;=$E210),VLOOKUP(Q$1-$E210+1,Tablas!$A$82:$P$95,2+Q$5,FALSE),0)-IF(AND($F210&lt;&gt;"",Q$1&gt;$F210),VLOOKUP(Q$1-$F210,Tablas!$A$82:$P$95,2+Q$5,FALSE),0))*$D210,2)*IF($G210="x",2,1)</f>
        <v>0</v>
      </c>
      <c r="R210" s="163">
        <f>ROUND((IF(AND($E210&lt;&gt;"",R$1&gt;=$E210),VLOOKUP(R$1-$E210+1,Tablas!$A$82:$P$95,2+R$5,FALSE),0)-IF(AND($F210&lt;&gt;"",R$1&gt;$F210),VLOOKUP(R$1-$F210,Tablas!$A$82:$P$95,2+R$5,FALSE),0))*$D210,2)*IF($G210="x",2,1)</f>
        <v>0</v>
      </c>
      <c r="S210" s="163">
        <f>ROUND((IF(AND($E210&lt;&gt;"",S$1&gt;=$E210),VLOOKUP(S$1-$E210+1,Tablas!$A$82:$P$95,2+S$5,FALSE),0)-IF(AND($F210&lt;&gt;"",S$1&gt;$F210),VLOOKUP(S$1-$F210,Tablas!$A$82:$P$95,2+S$5,FALSE),0))*$D210,2)*IF($G210="x",2,1)</f>
        <v>0</v>
      </c>
      <c r="T210" s="163">
        <f>ROUND((IF(AND($E210&lt;&gt;"",T$1&gt;=$E210),VLOOKUP(T$1-$E210+1,Tablas!$A$82:$P$95,2+T$5,FALSE),0)-IF(AND($F210&lt;&gt;"",T$1&gt;$F210),VLOOKUP(T$1-$F210,Tablas!$A$82:$P$95,2+T$5,FALSE),0))*$D210,2)*IF($G210="x",2,1)</f>
        <v>0</v>
      </c>
      <c r="U210" s="163">
        <f>ROUND((IF(AND($E210&lt;&gt;"",U$1&gt;=$E210),VLOOKUP(U$1-$E210+1,Tablas!$A$82:$P$95,2+U$5,FALSE),0)-IF(AND($F210&lt;&gt;"",U$1&gt;$F210),VLOOKUP(U$1-$F210,Tablas!$A$82:$P$95,2+U$5,FALSE),0))*$D210,2)*IF($G210="x",2,1)</f>
        <v>0</v>
      </c>
      <c r="V210" s="163">
        <f>ROUND((IF(AND($E210&lt;&gt;"",V$1&gt;=$E210),VLOOKUP(V$1-$E210+1,Tablas!$A$82:$P$95,2+V$5,FALSE),0)-IF(AND($F210&lt;&gt;"",V$1&gt;$F210),VLOOKUP(V$1-$F210,Tablas!$A$82:$P$95,2+V$5,FALSE),0))*D210,2)*IF($G210="x",2,1)</f>
        <v>0</v>
      </c>
      <c r="W210" s="90">
        <v>8</v>
      </c>
      <c r="X210" s="163"/>
      <c r="Y210" s="21"/>
      <c r="Z210" s="21"/>
      <c r="AA210" s="14"/>
      <c r="AB210" s="14"/>
      <c r="AC210" s="14"/>
      <c r="AD210" s="14"/>
      <c r="AE210" s="14"/>
      <c r="AF210" s="14"/>
      <c r="AG210" s="14"/>
    </row>
    <row r="211" spans="1:33" x14ac:dyDescent="0.2">
      <c r="A211" s="133" t="s">
        <v>97</v>
      </c>
      <c r="B211" s="134" t="s">
        <v>62</v>
      </c>
      <c r="C211" s="232" t="s">
        <v>231</v>
      </c>
      <c r="D211" s="135"/>
      <c r="E211" s="101"/>
      <c r="F211" s="140"/>
      <c r="G211" s="102"/>
      <c r="H211" s="163">
        <f>ROUND((IF(AND($E211&lt;&gt;"",H$1&gt;=$E211),VLOOKUP(H$1-$E211+1,Tablas!$A$82:$P$95,2+H$5,FALSE),0)-IF(AND($F211&lt;&gt;"",H$1&gt;$F211),VLOOKUP(H$1-$F211,Tablas!$A$82:$P$95,2+H$5,FALSE),0))*$D211,2)*IF($G211="x",2,1)</f>
        <v>0</v>
      </c>
      <c r="I211" s="163">
        <f>ROUND((IF(AND($E211&lt;&gt;"",I$1&gt;=$E211),VLOOKUP(I$1-$E211+1,Tablas!$A$82:$P$95,2+I$5,FALSE),0)-IF(AND($F211&lt;&gt;"",I$1&gt;$F211),VLOOKUP(I$1-$F211,Tablas!$A$82:$P$95,2+I$5,FALSE),0))*$D211,2)*IF($G211="x",2,1)</f>
        <v>0</v>
      </c>
      <c r="J211" s="163">
        <f>ROUND((IF(AND($E211&lt;&gt;"",J$1&gt;=$E211),VLOOKUP(J$1-$E211+1,Tablas!$A$82:$P$95,2+J$5,FALSE),0)-IF(AND($F211&lt;&gt;"",J$1&gt;$F211),VLOOKUP(J$1-$F211,Tablas!$A$82:$P$95,2+J$5,FALSE),0))*$D211,2)*IF($G211="x",2,1)</f>
        <v>0</v>
      </c>
      <c r="K211" s="163">
        <f>ROUND((IF(AND($E211&lt;&gt;"",K$1&gt;=$E211),VLOOKUP(K$1-$E211+1,Tablas!$A$82:$P$95,2+K$5,FALSE),0)-IF(AND($F211&lt;&gt;"",K$1&gt;$F211),VLOOKUP(K$1-$F211,Tablas!$A$82:$P$95,2+K$5,FALSE),0))*$D211,2)*IF($G211="x",2,1)</f>
        <v>0</v>
      </c>
      <c r="L211" s="163">
        <f>ROUND((IF(AND($E211&lt;&gt;"",L$1&gt;=$E211),VLOOKUP(L$1-$E211+1,Tablas!$A$82:$P$95,2+L$5,FALSE),0)-IF(AND($F211&lt;&gt;"",L$1&gt;$F211),VLOOKUP(L$1-$F211,Tablas!$A$82:$P$95,2+L$5,FALSE),0))*$D211,2)*IF($G211="x",2,1)</f>
        <v>0</v>
      </c>
      <c r="M211" s="163">
        <f>ROUND((IF(AND($E211&lt;&gt;"",M$1&gt;=$E211),VLOOKUP(M$1-$E211+1,Tablas!$A$82:$P$95,2+M$5,FALSE),0)-IF(AND($F211&lt;&gt;"",M$1&gt;$F211),VLOOKUP(M$1-$F211,Tablas!$A$82:$P$95,2+M$5,FALSE),0))*$D211,2)*IF($G211="x",2,1)</f>
        <v>0</v>
      </c>
      <c r="N211" s="163">
        <f>ROUND((IF(AND($E211&lt;&gt;"",N$1&gt;=$E211),VLOOKUP(N$1-$E211+1,Tablas!$A$82:$P$95,2+N$5,FALSE),0)-IF(AND($F211&lt;&gt;"",N$1&gt;$F211),VLOOKUP(N$1-$F211,Tablas!$A$82:$P$95,2+N$5,FALSE),0))*$D211,2)*IF($G211="x",2,1)</f>
        <v>0</v>
      </c>
      <c r="O211" s="163">
        <f>ROUND((IF(AND($E211&lt;&gt;"",O$1&gt;=$E211),VLOOKUP(O$1-$E211+1,Tablas!$A$82:$P$95,2+O$5,FALSE),0)-IF(AND($F211&lt;&gt;"",O$1&gt;$F211),VLOOKUP(O$1-$F211,Tablas!$A$82:$P$95,2+O$5,FALSE),0))*$D211,2)*IF($G211="x",2,1)</f>
        <v>0</v>
      </c>
      <c r="P211" s="163">
        <f>ROUND((IF(AND($E211&lt;&gt;"",P$1&gt;=$E211),VLOOKUP(P$1-$E211+1,Tablas!$A$82:$P$95,2+P$5,FALSE),0)-IF(AND($F211&lt;&gt;"",P$1&gt;$F211),VLOOKUP(P$1-$F211,Tablas!$A$82:$P$95,2+P$5,FALSE),0))*$D211,2)*IF($G211="x",2,1)</f>
        <v>0</v>
      </c>
      <c r="Q211" s="163">
        <f>ROUND((IF(AND($E211&lt;&gt;"",Q$1&gt;=$E211),VLOOKUP(Q$1-$E211+1,Tablas!$A$82:$P$95,2+Q$5,FALSE),0)-IF(AND($F211&lt;&gt;"",Q$1&gt;$F211),VLOOKUP(Q$1-$F211,Tablas!$A$82:$P$95,2+Q$5,FALSE),0))*$D211,2)*IF($G211="x",2,1)</f>
        <v>0</v>
      </c>
      <c r="R211" s="163">
        <f>ROUND((IF(AND($E211&lt;&gt;"",R$1&gt;=$E211),VLOOKUP(R$1-$E211+1,Tablas!$A$82:$P$95,2+R$5,FALSE),0)-IF(AND($F211&lt;&gt;"",R$1&gt;$F211),VLOOKUP(R$1-$F211,Tablas!$A$82:$P$95,2+R$5,FALSE),0))*$D211,2)*IF($G211="x",2,1)</f>
        <v>0</v>
      </c>
      <c r="S211" s="163">
        <f>ROUND((IF(AND($E211&lt;&gt;"",S$1&gt;=$E211),VLOOKUP(S$1-$E211+1,Tablas!$A$82:$P$95,2+S$5,FALSE),0)-IF(AND($F211&lt;&gt;"",S$1&gt;$F211),VLOOKUP(S$1-$F211,Tablas!$A$82:$P$95,2+S$5,FALSE),0))*$D211,2)*IF($G211="x",2,1)</f>
        <v>0</v>
      </c>
      <c r="T211" s="163">
        <f>ROUND((IF(AND($E211&lt;&gt;"",T$1&gt;=$E211),VLOOKUP(T$1-$E211+1,Tablas!$A$82:$P$95,2+T$5,FALSE),0)-IF(AND($F211&lt;&gt;"",T$1&gt;$F211),VLOOKUP(T$1-$F211,Tablas!$A$82:$P$95,2+T$5,FALSE),0))*$D211,2)*IF($G211="x",2,1)</f>
        <v>0</v>
      </c>
      <c r="U211" s="163">
        <f>ROUND((IF(AND($E211&lt;&gt;"",U$1&gt;=$E211),VLOOKUP(U$1-$E211+1,Tablas!$A$82:$P$95,2+U$5,FALSE),0)-IF(AND($F211&lt;&gt;"",U$1&gt;$F211),VLOOKUP(U$1-$F211,Tablas!$A$82:$P$95,2+U$5,FALSE),0))*$D211,2)*IF($G211="x",2,1)</f>
        <v>0</v>
      </c>
      <c r="V211" s="163">
        <f>ROUND((IF(AND($E211&lt;&gt;"",V$1&gt;=$E211),VLOOKUP(V$1-$E211+1,Tablas!$A$82:$P$95,2+V$5,FALSE),0)-IF(AND($F211&lt;&gt;"",V$1&gt;$F211),VLOOKUP(V$1-$F211,Tablas!$A$82:$P$95,2+V$5,FALSE),0))*D211,2)*IF($G211="x",2,1)</f>
        <v>0</v>
      </c>
      <c r="W211" s="90">
        <v>9</v>
      </c>
      <c r="X211" s="163"/>
      <c r="Y211" s="21"/>
      <c r="Z211" s="21"/>
      <c r="AA211" s="14"/>
      <c r="AB211" s="14"/>
      <c r="AC211" s="14"/>
      <c r="AD211" s="14"/>
      <c r="AE211" s="14"/>
      <c r="AF211" s="14"/>
      <c r="AG211" s="14"/>
    </row>
    <row r="212" spans="1:33" x14ac:dyDescent="0.2">
      <c r="A212" s="133" t="s">
        <v>97</v>
      </c>
      <c r="B212" s="134" t="s">
        <v>63</v>
      </c>
      <c r="C212" s="232" t="s">
        <v>231</v>
      </c>
      <c r="D212" s="135"/>
      <c r="E212" s="101"/>
      <c r="F212" s="140"/>
      <c r="G212" s="102"/>
      <c r="H212" s="163">
        <f>ROUND((IF(AND($E212&lt;&gt;"",H$1&gt;=$E212),VLOOKUP(H$1-$E212+1,Tablas!$A$82:$P$95,2+H$5,FALSE),0)-IF(AND($F212&lt;&gt;"",H$1&gt;$F212),VLOOKUP(H$1-$F212,Tablas!$A$82:$P$95,2+H$5,FALSE),0))*$D212,2)*IF($G212="x",2,1)</f>
        <v>0</v>
      </c>
      <c r="I212" s="163">
        <f>ROUND((IF(AND($E212&lt;&gt;"",I$1&gt;=$E212),VLOOKUP(I$1-$E212+1,Tablas!$A$82:$P$95,2+I$5,FALSE),0)-IF(AND($F212&lt;&gt;"",I$1&gt;$F212),VLOOKUP(I$1-$F212,Tablas!$A$82:$P$95,2+I$5,FALSE),0))*$D212,2)*IF($G212="x",2,1)</f>
        <v>0</v>
      </c>
      <c r="J212" s="163">
        <f>ROUND((IF(AND($E212&lt;&gt;"",J$1&gt;=$E212),VLOOKUP(J$1-$E212+1,Tablas!$A$82:$P$95,2+J$5,FALSE),0)-IF(AND($F212&lt;&gt;"",J$1&gt;$F212),VLOOKUP(J$1-$F212,Tablas!$A$82:$P$95,2+J$5,FALSE),0))*$D212,2)*IF($G212="x",2,1)</f>
        <v>0</v>
      </c>
      <c r="K212" s="163">
        <f>ROUND((IF(AND($E212&lt;&gt;"",K$1&gt;=$E212),VLOOKUP(K$1-$E212+1,Tablas!$A$82:$P$95,2+K$5,FALSE),0)-IF(AND($F212&lt;&gt;"",K$1&gt;$F212),VLOOKUP(K$1-$F212,Tablas!$A$82:$P$95,2+K$5,FALSE),0))*$D212,2)*IF($G212="x",2,1)</f>
        <v>0</v>
      </c>
      <c r="L212" s="163">
        <f>ROUND((IF(AND($E212&lt;&gt;"",L$1&gt;=$E212),VLOOKUP(L$1-$E212+1,Tablas!$A$82:$P$95,2+L$5,FALSE),0)-IF(AND($F212&lt;&gt;"",L$1&gt;$F212),VLOOKUP(L$1-$F212,Tablas!$A$82:$P$95,2+L$5,FALSE),0))*$D212,2)*IF($G212="x",2,1)</f>
        <v>0</v>
      </c>
      <c r="M212" s="163">
        <f>ROUND((IF(AND($E212&lt;&gt;"",M$1&gt;=$E212),VLOOKUP(M$1-$E212+1,Tablas!$A$82:$P$95,2+M$5,FALSE),0)-IF(AND($F212&lt;&gt;"",M$1&gt;$F212),VLOOKUP(M$1-$F212,Tablas!$A$82:$P$95,2+M$5,FALSE),0))*$D212,2)*IF($G212="x",2,1)</f>
        <v>0</v>
      </c>
      <c r="N212" s="163">
        <f>ROUND((IF(AND($E212&lt;&gt;"",N$1&gt;=$E212),VLOOKUP(N$1-$E212+1,Tablas!$A$82:$P$95,2+N$5,FALSE),0)-IF(AND($F212&lt;&gt;"",N$1&gt;$F212),VLOOKUP(N$1-$F212,Tablas!$A$82:$P$95,2+N$5,FALSE),0))*$D212,2)*IF($G212="x",2,1)</f>
        <v>0</v>
      </c>
      <c r="O212" s="163">
        <f>ROUND((IF(AND($E212&lt;&gt;"",O$1&gt;=$E212),VLOOKUP(O$1-$E212+1,Tablas!$A$82:$P$95,2+O$5,FALSE),0)-IF(AND($F212&lt;&gt;"",O$1&gt;$F212),VLOOKUP(O$1-$F212,Tablas!$A$82:$P$95,2+O$5,FALSE),0))*$D212,2)*IF($G212="x",2,1)</f>
        <v>0</v>
      </c>
      <c r="P212" s="163">
        <f>ROUND((IF(AND($E212&lt;&gt;"",P$1&gt;=$E212),VLOOKUP(P$1-$E212+1,Tablas!$A$82:$P$95,2+P$5,FALSE),0)-IF(AND($F212&lt;&gt;"",P$1&gt;$F212),VLOOKUP(P$1-$F212,Tablas!$A$82:$P$95,2+P$5,FALSE),0))*$D212,2)*IF($G212="x",2,1)</f>
        <v>0</v>
      </c>
      <c r="Q212" s="163">
        <f>ROUND((IF(AND($E212&lt;&gt;"",Q$1&gt;=$E212),VLOOKUP(Q$1-$E212+1,Tablas!$A$82:$P$95,2+Q$5,FALSE),0)-IF(AND($F212&lt;&gt;"",Q$1&gt;$F212),VLOOKUP(Q$1-$F212,Tablas!$A$82:$P$95,2+Q$5,FALSE),0))*$D212,2)*IF($G212="x",2,1)</f>
        <v>0</v>
      </c>
      <c r="R212" s="163">
        <f>ROUND((IF(AND($E212&lt;&gt;"",R$1&gt;=$E212),VLOOKUP(R$1-$E212+1,Tablas!$A$82:$P$95,2+R$5,FALSE),0)-IF(AND($F212&lt;&gt;"",R$1&gt;$F212),VLOOKUP(R$1-$F212,Tablas!$A$82:$P$95,2+R$5,FALSE),0))*$D212,2)*IF($G212="x",2,1)</f>
        <v>0</v>
      </c>
      <c r="S212" s="163">
        <f>ROUND((IF(AND($E212&lt;&gt;"",S$1&gt;=$E212),VLOOKUP(S$1-$E212+1,Tablas!$A$82:$P$95,2+S$5,FALSE),0)-IF(AND($F212&lt;&gt;"",S$1&gt;$F212),VLOOKUP(S$1-$F212,Tablas!$A$82:$P$95,2+S$5,FALSE),0))*$D212,2)*IF($G212="x",2,1)</f>
        <v>0</v>
      </c>
      <c r="T212" s="163">
        <f>ROUND((IF(AND($E212&lt;&gt;"",T$1&gt;=$E212),VLOOKUP(T$1-$E212+1,Tablas!$A$82:$P$95,2+T$5,FALSE),0)-IF(AND($F212&lt;&gt;"",T$1&gt;$F212),VLOOKUP(T$1-$F212,Tablas!$A$82:$P$95,2+T$5,FALSE),0))*$D212,2)*IF($G212="x",2,1)</f>
        <v>0</v>
      </c>
      <c r="U212" s="163">
        <f>ROUND((IF(AND($E212&lt;&gt;"",U$1&gt;=$E212),VLOOKUP(U$1-$E212+1,Tablas!$A$82:$P$95,2+U$5,FALSE),0)-IF(AND($F212&lt;&gt;"",U$1&gt;$F212),VLOOKUP(U$1-$F212,Tablas!$A$82:$P$95,2+U$5,FALSE),0))*$D212,2)*IF($G212="x",2,1)</f>
        <v>0</v>
      </c>
      <c r="V212" s="163">
        <f>ROUND((IF(AND($E212&lt;&gt;"",V$1&gt;=$E212),VLOOKUP(V$1-$E212+1,Tablas!$A$82:$P$95,2+V$5,FALSE),0)-IF(AND($F212&lt;&gt;"",V$1&gt;$F212),VLOOKUP(V$1-$F212,Tablas!$A$82:$P$95,2+V$5,FALSE),0))*D212,2)*IF($G212="x",2,1)</f>
        <v>0</v>
      </c>
      <c r="W212" s="90">
        <v>10</v>
      </c>
      <c r="X212" s="163"/>
      <c r="Y212" s="14"/>
      <c r="Z212" s="14"/>
      <c r="AA212" s="14"/>
      <c r="AB212" s="14"/>
      <c r="AC212" s="14"/>
      <c r="AD212" s="14"/>
      <c r="AE212" s="14"/>
      <c r="AF212" s="14"/>
      <c r="AG212" s="14"/>
    </row>
    <row r="213" spans="1:33" x14ac:dyDescent="0.2">
      <c r="A213" s="133" t="s">
        <v>97</v>
      </c>
      <c r="B213" s="134" t="s">
        <v>64</v>
      </c>
      <c r="C213" s="232" t="s">
        <v>231</v>
      </c>
      <c r="D213" s="135"/>
      <c r="E213" s="101"/>
      <c r="F213" s="140"/>
      <c r="G213" s="102"/>
      <c r="H213" s="163">
        <f>ROUND((IF(AND($E213&lt;&gt;"",H$1&gt;=$E213),VLOOKUP(H$1-$E213+1,Tablas!$A$82:$P$95,2+H$5,FALSE),0)-IF(AND($F213&lt;&gt;"",H$1&gt;$F213),VLOOKUP(H$1-$F213,Tablas!$A$82:$P$95,2+H$5,FALSE),0))*$D213,2)*IF($G213="x",2,1)</f>
        <v>0</v>
      </c>
      <c r="I213" s="163">
        <f>ROUND((IF(AND($E213&lt;&gt;"",I$1&gt;=$E213),VLOOKUP(I$1-$E213+1,Tablas!$A$82:$P$95,2+I$5,FALSE),0)-IF(AND($F213&lt;&gt;"",I$1&gt;$F213),VLOOKUP(I$1-$F213,Tablas!$A$82:$P$95,2+I$5,FALSE),0))*$D213,2)*IF($G213="x",2,1)</f>
        <v>0</v>
      </c>
      <c r="J213" s="163">
        <f>ROUND((IF(AND($E213&lt;&gt;"",J$1&gt;=$E213),VLOOKUP(J$1-$E213+1,Tablas!$A$82:$P$95,2+J$5,FALSE),0)-IF(AND($F213&lt;&gt;"",J$1&gt;$F213),VLOOKUP(J$1-$F213,Tablas!$A$82:$P$95,2+J$5,FALSE),0))*$D213,2)*IF($G213="x",2,1)</f>
        <v>0</v>
      </c>
      <c r="K213" s="163">
        <f>ROUND((IF(AND($E213&lt;&gt;"",K$1&gt;=$E213),VLOOKUP(K$1-$E213+1,Tablas!$A$82:$P$95,2+K$5,FALSE),0)-IF(AND($F213&lt;&gt;"",K$1&gt;$F213),VLOOKUP(K$1-$F213,Tablas!$A$82:$P$95,2+K$5,FALSE),0))*$D213,2)*IF($G213="x",2,1)</f>
        <v>0</v>
      </c>
      <c r="L213" s="163">
        <f>ROUND((IF(AND($E213&lt;&gt;"",L$1&gt;=$E213),VLOOKUP(L$1-$E213+1,Tablas!$A$82:$P$95,2+L$5,FALSE),0)-IF(AND($F213&lt;&gt;"",L$1&gt;$F213),VLOOKUP(L$1-$F213,Tablas!$A$82:$P$95,2+L$5,FALSE),0))*$D213,2)*IF($G213="x",2,1)</f>
        <v>0</v>
      </c>
      <c r="M213" s="163">
        <f>ROUND((IF(AND($E213&lt;&gt;"",M$1&gt;=$E213),VLOOKUP(M$1-$E213+1,Tablas!$A$82:$P$95,2+M$5,FALSE),0)-IF(AND($F213&lt;&gt;"",M$1&gt;$F213),VLOOKUP(M$1-$F213,Tablas!$A$82:$P$95,2+M$5,FALSE),0))*$D213,2)*IF($G213="x",2,1)</f>
        <v>0</v>
      </c>
      <c r="N213" s="163">
        <f>ROUND((IF(AND($E213&lt;&gt;"",N$1&gt;=$E213),VLOOKUP(N$1-$E213+1,Tablas!$A$82:$P$95,2+N$5,FALSE),0)-IF(AND($F213&lt;&gt;"",N$1&gt;$F213),VLOOKUP(N$1-$F213,Tablas!$A$82:$P$95,2+N$5,FALSE),0))*$D213,2)*IF($G213="x",2,1)</f>
        <v>0</v>
      </c>
      <c r="O213" s="163">
        <f>ROUND((IF(AND($E213&lt;&gt;"",O$1&gt;=$E213),VLOOKUP(O$1-$E213+1,Tablas!$A$82:$P$95,2+O$5,FALSE),0)-IF(AND($F213&lt;&gt;"",O$1&gt;$F213),VLOOKUP(O$1-$F213,Tablas!$A$82:$P$95,2+O$5,FALSE),0))*$D213,2)*IF($G213="x",2,1)</f>
        <v>0</v>
      </c>
      <c r="P213" s="163">
        <f>ROUND((IF(AND($E213&lt;&gt;"",P$1&gt;=$E213),VLOOKUP(P$1-$E213+1,Tablas!$A$82:$P$95,2+P$5,FALSE),0)-IF(AND($F213&lt;&gt;"",P$1&gt;$F213),VLOOKUP(P$1-$F213,Tablas!$A$82:$P$95,2+P$5,FALSE),0))*$D213,2)*IF($G213="x",2,1)</f>
        <v>0</v>
      </c>
      <c r="Q213" s="163">
        <f>ROUND((IF(AND($E213&lt;&gt;"",Q$1&gt;=$E213),VLOOKUP(Q$1-$E213+1,Tablas!$A$82:$P$95,2+Q$5,FALSE),0)-IF(AND($F213&lt;&gt;"",Q$1&gt;$F213),VLOOKUP(Q$1-$F213,Tablas!$A$82:$P$95,2+Q$5,FALSE),0))*$D213,2)*IF($G213="x",2,1)</f>
        <v>0</v>
      </c>
      <c r="R213" s="163">
        <f>ROUND((IF(AND($E213&lt;&gt;"",R$1&gt;=$E213),VLOOKUP(R$1-$E213+1,Tablas!$A$82:$P$95,2+R$5,FALSE),0)-IF(AND($F213&lt;&gt;"",R$1&gt;$F213),VLOOKUP(R$1-$F213,Tablas!$A$82:$P$95,2+R$5,FALSE),0))*$D213,2)*IF($G213="x",2,1)</f>
        <v>0</v>
      </c>
      <c r="S213" s="163">
        <f>ROUND((IF(AND($E213&lt;&gt;"",S$1&gt;=$E213),VLOOKUP(S$1-$E213+1,Tablas!$A$82:$P$95,2+S$5,FALSE),0)-IF(AND($F213&lt;&gt;"",S$1&gt;$F213),VLOOKUP(S$1-$F213,Tablas!$A$82:$P$95,2+S$5,FALSE),0))*$D213,2)*IF($G213="x",2,1)</f>
        <v>0</v>
      </c>
      <c r="T213" s="163">
        <f>ROUND((IF(AND($E213&lt;&gt;"",T$1&gt;=$E213),VLOOKUP(T$1-$E213+1,Tablas!$A$82:$P$95,2+T$5,FALSE),0)-IF(AND($F213&lt;&gt;"",T$1&gt;$F213),VLOOKUP(T$1-$F213,Tablas!$A$82:$P$95,2+T$5,FALSE),0))*$D213,2)*IF($G213="x",2,1)</f>
        <v>0</v>
      </c>
      <c r="U213" s="163">
        <f>ROUND((IF(AND($E213&lt;&gt;"",U$1&gt;=$E213),VLOOKUP(U$1-$E213+1,Tablas!$A$82:$P$95,2+U$5,FALSE),0)-IF(AND($F213&lt;&gt;"",U$1&gt;$F213),VLOOKUP(U$1-$F213,Tablas!$A$82:$P$95,2+U$5,FALSE),0))*$D213,2)*IF($G213="x",2,1)</f>
        <v>0</v>
      </c>
      <c r="V213" s="163">
        <f>ROUND((IF(AND($E213&lt;&gt;"",V$1&gt;=$E213),VLOOKUP(V$1-$E213+1,Tablas!$A$82:$P$95,2+V$5,FALSE),0)-IF(AND($F213&lt;&gt;"",V$1&gt;$F213),VLOOKUP(V$1-$F213,Tablas!$A$82:$P$95,2+V$5,FALSE),0))*D213,2)*IF($G213="x",2,1)</f>
        <v>0</v>
      </c>
      <c r="W213" s="90">
        <v>11</v>
      </c>
      <c r="X213" s="163"/>
      <c r="Y213" s="14"/>
      <c r="Z213" s="14"/>
      <c r="AA213" s="14"/>
      <c r="AB213" s="14"/>
      <c r="AC213" s="14"/>
      <c r="AD213" s="14"/>
      <c r="AE213" s="14"/>
      <c r="AF213" s="14"/>
      <c r="AG213" s="14"/>
    </row>
    <row r="214" spans="1:33" ht="13.5" thickBot="1" x14ac:dyDescent="0.25">
      <c r="A214" s="133" t="s">
        <v>97</v>
      </c>
      <c r="B214" s="134" t="s">
        <v>65</v>
      </c>
      <c r="C214" s="232" t="s">
        <v>231</v>
      </c>
      <c r="D214" s="135"/>
      <c r="E214" s="103"/>
      <c r="F214" s="141"/>
      <c r="G214" s="104"/>
      <c r="H214" s="163">
        <f>ROUND((IF(AND($E214&lt;&gt;"",H$1&gt;=$E214),VLOOKUP(H$1-$E214+1,Tablas!$A$82:$P$95,2+H$5,FALSE),0)-IF(AND($F214&lt;&gt;"",H$1&gt;$F214),VLOOKUP(H$1-$F214,Tablas!$A$82:$P$95,2+H$5,FALSE),0))*$D214,2)*IF($G214="x",2,1)</f>
        <v>0</v>
      </c>
      <c r="I214" s="163">
        <f>ROUND((IF(AND($E214&lt;&gt;"",I$1&gt;=$E214),VLOOKUP(I$1-$E214+1,Tablas!$A$82:$P$95,2+I$5,FALSE),0)-IF(AND($F214&lt;&gt;"",I$1&gt;$F214),VLOOKUP(I$1-$F214,Tablas!$A$82:$P$95,2+I$5,FALSE),0))*$D214,2)*IF($G214="x",2,1)</f>
        <v>0</v>
      </c>
      <c r="J214" s="163">
        <f>ROUND((IF(AND($E214&lt;&gt;"",J$1&gt;=$E214),VLOOKUP(J$1-$E214+1,Tablas!$A$82:$P$95,2+J$5,FALSE),0)-IF(AND($F214&lt;&gt;"",J$1&gt;$F214),VLOOKUP(J$1-$F214,Tablas!$A$82:$P$95,2+J$5,FALSE),0))*$D214,2)*IF($G214="x",2,1)</f>
        <v>0</v>
      </c>
      <c r="K214" s="163">
        <f>ROUND((IF(AND($E214&lt;&gt;"",K$1&gt;=$E214),VLOOKUP(K$1-$E214+1,Tablas!$A$82:$P$95,2+K$5,FALSE),0)-IF(AND($F214&lt;&gt;"",K$1&gt;$F214),VLOOKUP(K$1-$F214,Tablas!$A$82:$P$95,2+K$5,FALSE),0))*$D214,2)*IF($G214="x",2,1)</f>
        <v>0</v>
      </c>
      <c r="L214" s="163">
        <f>ROUND((IF(AND($E214&lt;&gt;"",L$1&gt;=$E214),VLOOKUP(L$1-$E214+1,Tablas!$A$82:$P$95,2+L$5,FALSE),0)-IF(AND($F214&lt;&gt;"",L$1&gt;$F214),VLOOKUP(L$1-$F214,Tablas!$A$82:$P$95,2+L$5,FALSE),0))*$D214,2)*IF($G214="x",2,1)</f>
        <v>0</v>
      </c>
      <c r="M214" s="163">
        <f>ROUND((IF(AND($E214&lt;&gt;"",M$1&gt;=$E214),VLOOKUP(M$1-$E214+1,Tablas!$A$82:$P$95,2+M$5,FALSE),0)-IF(AND($F214&lt;&gt;"",M$1&gt;$F214),VLOOKUP(M$1-$F214,Tablas!$A$82:$P$95,2+M$5,FALSE),0))*$D214,2)*IF($G214="x",2,1)</f>
        <v>0</v>
      </c>
      <c r="N214" s="163">
        <f>ROUND((IF(AND($E214&lt;&gt;"",N$1&gt;=$E214),VLOOKUP(N$1-$E214+1,Tablas!$A$82:$P$95,2+N$5,FALSE),0)-IF(AND($F214&lt;&gt;"",N$1&gt;$F214),VLOOKUP(N$1-$F214,Tablas!$A$82:$P$95,2+N$5,FALSE),0))*$D214,2)*IF($G214="x",2,1)</f>
        <v>0</v>
      </c>
      <c r="O214" s="163">
        <f>ROUND((IF(AND($E214&lt;&gt;"",O$1&gt;=$E214),VLOOKUP(O$1-$E214+1,Tablas!$A$82:$P$95,2+O$5,FALSE),0)-IF(AND($F214&lt;&gt;"",O$1&gt;$F214),VLOOKUP(O$1-$F214,Tablas!$A$82:$P$95,2+O$5,FALSE),0))*$D214,2)*IF($G214="x",2,1)</f>
        <v>0</v>
      </c>
      <c r="P214" s="163">
        <f>ROUND((IF(AND($E214&lt;&gt;"",P$1&gt;=$E214),VLOOKUP(P$1-$E214+1,Tablas!$A$82:$P$95,2+P$5,FALSE),0)-IF(AND($F214&lt;&gt;"",P$1&gt;$F214),VLOOKUP(P$1-$F214,Tablas!$A$82:$P$95,2+P$5,FALSE),0))*$D214,2)*IF($G214="x",2,1)</f>
        <v>0</v>
      </c>
      <c r="Q214" s="163">
        <f>ROUND((IF(AND($E214&lt;&gt;"",Q$1&gt;=$E214),VLOOKUP(Q$1-$E214+1,Tablas!$A$82:$P$95,2+Q$5,FALSE),0)-IF(AND($F214&lt;&gt;"",Q$1&gt;$F214),VLOOKUP(Q$1-$F214,Tablas!$A$82:$P$95,2+Q$5,FALSE),0))*$D214,2)*IF($G214="x",2,1)</f>
        <v>0</v>
      </c>
      <c r="R214" s="163">
        <f>ROUND((IF(AND($E214&lt;&gt;"",R$1&gt;=$E214),VLOOKUP(R$1-$E214+1,Tablas!$A$82:$P$95,2+R$5,FALSE),0)-IF(AND($F214&lt;&gt;"",R$1&gt;$F214),VLOOKUP(R$1-$F214,Tablas!$A$82:$P$95,2+R$5,FALSE),0))*$D214,2)*IF($G214="x",2,1)</f>
        <v>0</v>
      </c>
      <c r="S214" s="163">
        <f>ROUND((IF(AND($E214&lt;&gt;"",S$1&gt;=$E214),VLOOKUP(S$1-$E214+1,Tablas!$A$82:$P$95,2+S$5,FALSE),0)-IF(AND($F214&lt;&gt;"",S$1&gt;$F214),VLOOKUP(S$1-$F214,Tablas!$A$82:$P$95,2+S$5,FALSE),0))*$D214,2)*IF($G214="x",2,1)</f>
        <v>0</v>
      </c>
      <c r="T214" s="163">
        <f>ROUND((IF(AND($E214&lt;&gt;"",T$1&gt;=$E214),VLOOKUP(T$1-$E214+1,Tablas!$A$82:$P$95,2+T$5,FALSE),0)-IF(AND($F214&lt;&gt;"",T$1&gt;$F214),VLOOKUP(T$1-$F214,Tablas!$A$82:$P$95,2+T$5,FALSE),0))*$D214,2)*IF($G214="x",2,1)</f>
        <v>0</v>
      </c>
      <c r="U214" s="163">
        <f>ROUND((IF(AND($E214&lt;&gt;"",U$1&gt;=$E214),VLOOKUP(U$1-$E214+1,Tablas!$A$82:$P$95,2+U$5,FALSE),0)-IF(AND($F214&lt;&gt;"",U$1&gt;$F214),VLOOKUP(U$1-$F214,Tablas!$A$82:$P$95,2+U$5,FALSE),0))*$D214,2)*IF($G214="x",2,1)</f>
        <v>0</v>
      </c>
      <c r="V214" s="163">
        <f>ROUND((IF(AND($E214&lt;&gt;"",V$1&gt;=$E214),VLOOKUP(V$1-$E214+1,Tablas!$A$82:$P$95,2+V$5,FALSE),0)-IF(AND($F214&lt;&gt;"",V$1&gt;$F214),VLOOKUP(V$1-$F214,Tablas!$A$82:$P$95,2+V$5,FALSE),0))*D214,2)*IF($G214="x",2,1)</f>
        <v>0</v>
      </c>
      <c r="W214" s="90">
        <v>12</v>
      </c>
      <c r="X214" s="163"/>
      <c r="Y214" s="14"/>
      <c r="Z214" s="14"/>
      <c r="AA214" s="14"/>
      <c r="AB214" s="14"/>
      <c r="AC214" s="14"/>
      <c r="AD214" s="14"/>
      <c r="AE214" s="14"/>
      <c r="AF214" s="14"/>
      <c r="AG214" s="14"/>
    </row>
    <row r="215" spans="1:33" x14ac:dyDescent="0.2">
      <c r="A215" s="133" t="s">
        <v>98</v>
      </c>
      <c r="B215" s="14"/>
      <c r="C215" s="14"/>
      <c r="D215" s="14"/>
      <c r="E215" s="239"/>
      <c r="F215" s="239"/>
      <c r="G215" s="239"/>
      <c r="H215" s="90"/>
      <c r="I215" s="90"/>
      <c r="J215" s="90"/>
      <c r="K215" s="90"/>
      <c r="L215" s="90"/>
      <c r="M215" s="90"/>
      <c r="N215" s="90"/>
      <c r="O215" s="90"/>
      <c r="P215" s="90"/>
      <c r="Q215" s="90"/>
      <c r="R215" s="90"/>
      <c r="S215" s="90"/>
      <c r="T215" s="90"/>
      <c r="U215" s="90"/>
      <c r="V215" s="90"/>
      <c r="W215" s="90"/>
      <c r="X215" s="14"/>
      <c r="Y215" s="14"/>
      <c r="Z215" s="14"/>
      <c r="AA215" s="14"/>
      <c r="AB215" s="14"/>
      <c r="AC215" s="14"/>
      <c r="AD215" s="14"/>
      <c r="AE215" s="14"/>
      <c r="AF215" s="14"/>
      <c r="AG215" s="14"/>
    </row>
    <row r="216" spans="1:33" x14ac:dyDescent="0.2">
      <c r="A216" s="333" t="s">
        <v>98</v>
      </c>
      <c r="B216" s="14"/>
      <c r="C216" s="203" t="s">
        <v>337</v>
      </c>
      <c r="D216" s="202">
        <v>0</v>
      </c>
      <c r="E216" s="288" t="s">
        <v>394</v>
      </c>
      <c r="F216" s="202">
        <v>0</v>
      </c>
      <c r="G216" s="249"/>
      <c r="H216" s="250"/>
      <c r="I216" s="250"/>
      <c r="J216" s="250"/>
      <c r="K216" s="250"/>
      <c r="L216" s="250"/>
      <c r="M216" s="250"/>
      <c r="N216" s="250"/>
      <c r="O216" s="250"/>
      <c r="P216" s="250"/>
      <c r="Q216" s="250"/>
      <c r="R216" s="250"/>
      <c r="S216" s="250"/>
      <c r="T216" s="250"/>
      <c r="U216" s="250"/>
      <c r="V216" s="250">
        <v>0.4</v>
      </c>
      <c r="W216" s="90"/>
      <c r="X216" s="14"/>
      <c r="Y216" s="14"/>
      <c r="Z216" s="14"/>
      <c r="AA216" s="14"/>
      <c r="AB216" s="14"/>
      <c r="AC216" s="14"/>
      <c r="AD216" s="14"/>
      <c r="AE216" s="14"/>
      <c r="AF216" s="14"/>
      <c r="AG216" s="14"/>
    </row>
    <row r="217" spans="1:33" x14ac:dyDescent="0.2">
      <c r="A217" s="333" t="s">
        <v>98</v>
      </c>
      <c r="B217" s="200"/>
      <c r="C217" s="204" t="s">
        <v>338</v>
      </c>
      <c r="D217" s="202">
        <v>0.5</v>
      </c>
      <c r="E217" s="14"/>
      <c r="F217" s="202">
        <v>0.4</v>
      </c>
      <c r="G217" s="14"/>
      <c r="H217" s="15"/>
      <c r="I217" s="14"/>
      <c r="J217" s="14"/>
      <c r="K217" s="14"/>
      <c r="L217" s="14"/>
      <c r="M217" s="14"/>
      <c r="N217" s="14"/>
      <c r="O217" s="14"/>
      <c r="P217" s="14"/>
      <c r="Q217" s="14"/>
      <c r="R217" s="14"/>
      <c r="S217" s="14"/>
      <c r="T217" s="14"/>
      <c r="U217" s="14"/>
      <c r="V217" s="14"/>
      <c r="W217" s="14"/>
      <c r="X217" s="14"/>
      <c r="Y217" s="14"/>
      <c r="Z217" s="14"/>
      <c r="AA217" s="14"/>
      <c r="AB217" s="14"/>
      <c r="AC217" s="14"/>
      <c r="AD217" s="14"/>
      <c r="AE217" s="14"/>
      <c r="AF217" s="14"/>
      <c r="AG217" s="14"/>
    </row>
    <row r="218" spans="1:33" x14ac:dyDescent="0.2">
      <c r="A218" s="333" t="s">
        <v>98</v>
      </c>
      <c r="B218" s="200"/>
      <c r="C218" s="205" t="s">
        <v>339</v>
      </c>
      <c r="D218" s="202">
        <v>1</v>
      </c>
      <c r="E218" s="14"/>
      <c r="F218" s="202">
        <v>1</v>
      </c>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c r="AE218" s="14"/>
      <c r="AF218" s="14"/>
      <c r="AG218" s="14"/>
    </row>
    <row r="219" spans="1:33" x14ac:dyDescent="0.2">
      <c r="A219" s="14"/>
      <c r="B219" s="15"/>
      <c r="C219" s="15"/>
      <c r="D219" s="14"/>
      <c r="E219" s="14"/>
      <c r="F219" s="14"/>
      <c r="G219" s="14"/>
      <c r="H219" s="201"/>
      <c r="I219" s="201"/>
      <c r="J219" s="201"/>
      <c r="K219" s="201"/>
      <c r="L219" s="201"/>
      <c r="M219" s="201"/>
      <c r="N219" s="201"/>
      <c r="O219" s="201"/>
      <c r="P219" s="201"/>
      <c r="Q219" s="201"/>
      <c r="R219" s="201"/>
      <c r="S219" s="201"/>
      <c r="T219" s="201"/>
      <c r="U219" s="201"/>
      <c r="V219" s="14"/>
      <c r="W219" s="14"/>
      <c r="X219" s="14"/>
      <c r="Y219" s="14"/>
      <c r="Z219" s="14"/>
      <c r="AA219" s="14"/>
      <c r="AB219" s="14"/>
      <c r="AC219" s="14"/>
      <c r="AD219" s="14"/>
      <c r="AE219" s="14"/>
      <c r="AF219" s="14"/>
      <c r="AG219" s="14"/>
    </row>
    <row r="220" spans="1:33" x14ac:dyDescent="0.2">
      <c r="A220" s="14"/>
      <c r="B220" s="14"/>
      <c r="C220" s="14"/>
      <c r="D220" s="14"/>
      <c r="E220" s="14"/>
      <c r="F220" s="14"/>
      <c r="G220" s="14"/>
      <c r="H220" s="201"/>
      <c r="I220" s="201"/>
      <c r="J220" s="201"/>
      <c r="K220" s="201"/>
      <c r="L220" s="201"/>
      <c r="M220" s="201"/>
      <c r="N220" s="201"/>
      <c r="O220" s="201"/>
      <c r="P220" s="201"/>
      <c r="Q220" s="201"/>
      <c r="R220" s="201"/>
      <c r="S220" s="201"/>
      <c r="T220" s="201"/>
      <c r="U220" s="201"/>
      <c r="V220" s="14"/>
      <c r="W220" s="14"/>
      <c r="X220" s="14"/>
      <c r="Y220" s="14"/>
      <c r="Z220" s="14"/>
      <c r="AA220" s="14"/>
      <c r="AB220" s="14"/>
      <c r="AC220" s="14"/>
      <c r="AD220" s="14"/>
      <c r="AE220" s="14"/>
      <c r="AF220" s="14"/>
      <c r="AG220" s="14"/>
    </row>
    <row r="221" spans="1:33" x14ac:dyDescent="0.2">
      <c r="A221" s="14"/>
      <c r="B221" s="14"/>
      <c r="C221" s="14"/>
      <c r="D221" s="14"/>
      <c r="E221" s="14"/>
      <c r="F221" s="14"/>
      <c r="G221" s="14"/>
      <c r="H221" s="201"/>
      <c r="I221" s="201"/>
      <c r="J221" s="201"/>
      <c r="K221" s="201"/>
      <c r="L221" s="201"/>
      <c r="M221" s="201"/>
      <c r="N221" s="201"/>
      <c r="O221" s="201"/>
      <c r="P221" s="201"/>
      <c r="Q221" s="201"/>
      <c r="R221" s="201"/>
      <c r="S221" s="201"/>
      <c r="T221" s="201"/>
      <c r="U221" s="201"/>
      <c r="V221" s="14"/>
      <c r="W221" s="14"/>
      <c r="X221" s="14"/>
      <c r="Y221" s="14"/>
      <c r="Z221" s="14"/>
      <c r="AA221" s="14"/>
      <c r="AB221" s="14"/>
      <c r="AC221" s="14"/>
      <c r="AD221" s="14"/>
      <c r="AE221" s="14"/>
      <c r="AF221" s="14"/>
      <c r="AG221" s="14"/>
    </row>
    <row r="222" spans="1:33" x14ac:dyDescent="0.2">
      <c r="A222" s="14"/>
      <c r="B222" s="14"/>
      <c r="C222" s="14"/>
      <c r="D222" s="14"/>
      <c r="E222" s="14"/>
      <c r="F222" s="14"/>
      <c r="G222" s="14"/>
      <c r="H222" s="201"/>
      <c r="I222" s="201"/>
      <c r="J222" s="201"/>
      <c r="K222" s="201"/>
      <c r="L222" s="201"/>
      <c r="M222" s="201"/>
      <c r="N222" s="201"/>
      <c r="O222" s="201"/>
      <c r="P222" s="201"/>
      <c r="Q222" s="201"/>
      <c r="R222" s="201"/>
      <c r="S222" s="201"/>
      <c r="T222" s="201"/>
      <c r="U222" s="201"/>
      <c r="V222" s="14"/>
      <c r="W222" s="14"/>
      <c r="X222" s="14"/>
      <c r="Y222" s="14"/>
      <c r="Z222" s="14"/>
      <c r="AA222" s="14"/>
      <c r="AB222" s="14"/>
      <c r="AC222" s="14"/>
      <c r="AD222" s="14"/>
      <c r="AE222" s="14"/>
      <c r="AF222" s="14"/>
      <c r="AG222" s="14"/>
    </row>
    <row r="223" spans="1:33" x14ac:dyDescent="0.2">
      <c r="A223" s="14"/>
      <c r="B223" s="14"/>
      <c r="C223" s="14"/>
      <c r="D223" s="14"/>
      <c r="E223" s="14"/>
      <c r="F223" s="14"/>
      <c r="G223" s="14"/>
      <c r="H223" s="201"/>
      <c r="I223" s="201"/>
      <c r="J223" s="201"/>
      <c r="K223" s="201"/>
      <c r="L223" s="201"/>
      <c r="M223" s="201"/>
      <c r="N223" s="201"/>
      <c r="O223" s="201"/>
      <c r="P223" s="201"/>
      <c r="Q223" s="201"/>
      <c r="R223" s="201"/>
      <c r="S223" s="201"/>
      <c r="T223" s="201"/>
      <c r="U223" s="201"/>
      <c r="V223" s="14"/>
      <c r="W223" s="14"/>
      <c r="X223" s="14"/>
      <c r="Y223" s="14"/>
      <c r="Z223" s="14"/>
      <c r="AA223" s="14"/>
      <c r="AB223" s="14"/>
      <c r="AC223" s="14"/>
      <c r="AD223" s="14"/>
      <c r="AE223" s="14"/>
      <c r="AF223" s="14"/>
      <c r="AG223" s="14"/>
    </row>
    <row r="224" spans="1:33" x14ac:dyDescent="0.2">
      <c r="A224" s="14"/>
      <c r="B224" s="14"/>
      <c r="C224" s="14"/>
      <c r="D224" s="14"/>
      <c r="E224" s="14"/>
      <c r="F224" s="14"/>
      <c r="G224" s="14"/>
      <c r="H224" s="201"/>
      <c r="I224" s="201"/>
      <c r="J224" s="201"/>
      <c r="K224" s="201"/>
      <c r="L224" s="201"/>
      <c r="M224" s="201"/>
      <c r="N224" s="201"/>
      <c r="O224" s="201"/>
      <c r="P224" s="201"/>
      <c r="Q224" s="201"/>
      <c r="R224" s="201"/>
      <c r="S224" s="201"/>
      <c r="T224" s="201"/>
      <c r="U224" s="201"/>
      <c r="V224" s="14"/>
      <c r="W224" s="14"/>
      <c r="X224" s="14"/>
      <c r="Y224" s="14"/>
      <c r="Z224" s="14"/>
      <c r="AA224" s="14"/>
      <c r="AB224" s="14"/>
      <c r="AC224" s="14"/>
      <c r="AD224" s="14"/>
      <c r="AE224" s="14"/>
      <c r="AF224" s="14"/>
      <c r="AG224" s="14"/>
    </row>
    <row r="225" spans="1:33" x14ac:dyDescent="0.2">
      <c r="A225" s="14"/>
      <c r="B225" s="14"/>
      <c r="C225" s="14"/>
      <c r="D225" s="14"/>
      <c r="E225" s="14"/>
      <c r="F225" s="14"/>
      <c r="G225" s="14"/>
      <c r="H225" s="201"/>
      <c r="I225" s="201"/>
      <c r="J225" s="201"/>
      <c r="K225" s="201"/>
      <c r="L225" s="201"/>
      <c r="M225" s="201"/>
      <c r="N225" s="201"/>
      <c r="O225" s="201"/>
      <c r="P225" s="201"/>
      <c r="Q225" s="201"/>
      <c r="R225" s="201"/>
      <c r="S225" s="201"/>
      <c r="T225" s="201"/>
      <c r="U225" s="201"/>
      <c r="V225" s="14"/>
      <c r="W225" s="14"/>
      <c r="X225" s="14"/>
      <c r="Y225" s="14"/>
      <c r="Z225" s="14"/>
      <c r="AA225" s="14"/>
      <c r="AB225" s="14"/>
      <c r="AC225" s="14"/>
      <c r="AD225" s="14"/>
      <c r="AE225" s="14"/>
      <c r="AF225" s="14"/>
      <c r="AG225" s="14"/>
    </row>
    <row r="226" spans="1:33" x14ac:dyDescent="0.2">
      <c r="A226" s="14"/>
      <c r="B226" s="14"/>
      <c r="C226" s="14"/>
      <c r="D226" s="14"/>
      <c r="E226" s="14"/>
      <c r="F226" s="14"/>
      <c r="G226" s="14"/>
      <c r="H226" s="201"/>
      <c r="I226" s="201"/>
      <c r="J226" s="201"/>
      <c r="K226" s="201"/>
      <c r="L226" s="201"/>
      <c r="M226" s="201"/>
      <c r="N226" s="201"/>
      <c r="O226" s="201"/>
      <c r="P226" s="201"/>
      <c r="Q226" s="201"/>
      <c r="R226" s="201"/>
      <c r="S226" s="201"/>
      <c r="T226" s="201"/>
      <c r="U226" s="201"/>
      <c r="V226" s="14"/>
      <c r="W226" s="14"/>
      <c r="X226" s="14"/>
      <c r="Y226" s="14"/>
      <c r="Z226" s="14"/>
      <c r="AA226" s="14"/>
      <c r="AB226" s="14"/>
      <c r="AC226" s="14"/>
      <c r="AD226" s="14"/>
      <c r="AE226" s="14"/>
      <c r="AF226" s="14"/>
      <c r="AG226" s="14"/>
    </row>
    <row r="227" spans="1:33" x14ac:dyDescent="0.2">
      <c r="A227" s="14"/>
      <c r="B227" s="14"/>
      <c r="C227" s="14"/>
      <c r="D227" s="14"/>
      <c r="E227" s="14"/>
      <c r="F227" s="14"/>
      <c r="G227" s="14"/>
      <c r="H227" s="201"/>
      <c r="I227" s="201"/>
      <c r="J227" s="201"/>
      <c r="K227" s="201"/>
      <c r="L227" s="201"/>
      <c r="M227" s="201"/>
      <c r="N227" s="201"/>
      <c r="O227" s="201"/>
      <c r="P227" s="201"/>
      <c r="Q227" s="201"/>
      <c r="R227" s="201"/>
      <c r="S227" s="201"/>
      <c r="T227" s="201"/>
      <c r="U227" s="201"/>
      <c r="V227" s="14"/>
      <c r="W227" s="14"/>
      <c r="X227" s="14"/>
      <c r="Y227" s="14"/>
      <c r="Z227" s="14"/>
      <c r="AA227" s="14"/>
      <c r="AB227" s="14"/>
      <c r="AC227" s="14"/>
      <c r="AD227" s="14"/>
      <c r="AE227" s="14"/>
      <c r="AF227" s="14"/>
      <c r="AG227" s="14"/>
    </row>
    <row r="228" spans="1:33" x14ac:dyDescent="0.2">
      <c r="A228" s="14"/>
      <c r="B228" s="14"/>
      <c r="C228" s="14"/>
      <c r="D228" s="14"/>
      <c r="E228" s="14"/>
      <c r="F228" s="14"/>
      <c r="G228" s="14"/>
      <c r="H228" s="201"/>
      <c r="I228" s="201"/>
      <c r="J228" s="201"/>
      <c r="K228" s="201"/>
      <c r="L228" s="201"/>
      <c r="M228" s="201"/>
      <c r="N228" s="201"/>
      <c r="O228" s="201"/>
      <c r="P228" s="201"/>
      <c r="Q228" s="201"/>
      <c r="R228" s="201"/>
      <c r="S228" s="201"/>
      <c r="T228" s="201"/>
      <c r="U228" s="201"/>
      <c r="V228" s="14"/>
      <c r="W228" s="14"/>
      <c r="X228" s="14"/>
      <c r="Y228" s="14"/>
      <c r="Z228" s="14"/>
      <c r="AA228" s="14"/>
      <c r="AB228" s="14"/>
      <c r="AC228" s="14"/>
      <c r="AD228" s="14"/>
      <c r="AE228" s="14"/>
      <c r="AF228" s="14"/>
      <c r="AG228" s="14"/>
    </row>
    <row r="229" spans="1:33" x14ac:dyDescent="0.2">
      <c r="A229" s="14"/>
      <c r="B229" s="14"/>
      <c r="C229" s="14"/>
      <c r="D229" s="14"/>
      <c r="E229" s="14"/>
      <c r="F229" s="14"/>
      <c r="G229" s="14"/>
      <c r="H229" s="201"/>
      <c r="I229" s="201"/>
      <c r="J229" s="201"/>
      <c r="K229" s="201"/>
      <c r="L229" s="201"/>
      <c r="M229" s="201"/>
      <c r="N229" s="201"/>
      <c r="O229" s="201"/>
      <c r="P229" s="201"/>
      <c r="Q229" s="201"/>
      <c r="R229" s="201"/>
      <c r="S229" s="201"/>
      <c r="T229" s="201"/>
      <c r="U229" s="201"/>
      <c r="V229" s="14"/>
      <c r="W229" s="14"/>
      <c r="X229" s="14"/>
      <c r="Y229" s="14"/>
      <c r="Z229" s="14"/>
      <c r="AA229" s="14"/>
      <c r="AB229" s="14"/>
      <c r="AC229" s="14"/>
      <c r="AD229" s="14"/>
      <c r="AE229" s="14"/>
      <c r="AF229" s="14"/>
      <c r="AG229" s="14"/>
    </row>
    <row r="230" spans="1:33" x14ac:dyDescent="0.2">
      <c r="A230" s="14"/>
      <c r="B230" s="14"/>
      <c r="C230" s="14"/>
      <c r="D230" s="14"/>
      <c r="E230" s="14"/>
      <c r="F230" s="14"/>
      <c r="G230" s="14"/>
      <c r="H230" s="201"/>
      <c r="I230" s="201"/>
      <c r="J230" s="201"/>
      <c r="K230" s="201"/>
      <c r="L230" s="201"/>
      <c r="M230" s="201"/>
      <c r="N230" s="201"/>
      <c r="O230" s="201"/>
      <c r="P230" s="201"/>
      <c r="Q230" s="201"/>
      <c r="R230" s="201"/>
      <c r="S230" s="201"/>
      <c r="T230" s="201"/>
      <c r="U230" s="201"/>
      <c r="V230" s="14"/>
      <c r="W230" s="14"/>
      <c r="X230" s="14"/>
      <c r="Y230" s="14"/>
      <c r="Z230" s="14"/>
      <c r="AA230" s="14"/>
    </row>
    <row r="231" spans="1:33" x14ac:dyDescent="0.2">
      <c r="A231" s="14"/>
      <c r="B231" s="14"/>
      <c r="C231" s="14"/>
      <c r="D231" s="14"/>
      <c r="E231" s="14"/>
      <c r="F231" s="14"/>
      <c r="G231" s="14"/>
      <c r="H231" s="201"/>
      <c r="I231" s="201"/>
      <c r="J231" s="201"/>
      <c r="K231" s="201"/>
      <c r="L231" s="201"/>
      <c r="M231" s="201"/>
      <c r="N231" s="201"/>
      <c r="O231" s="201"/>
      <c r="P231" s="201"/>
      <c r="Q231" s="201"/>
      <c r="R231" s="201"/>
      <c r="S231" s="201"/>
      <c r="T231" s="201"/>
      <c r="U231" s="201"/>
      <c r="V231" s="14"/>
      <c r="W231" s="14"/>
      <c r="X231" s="14"/>
      <c r="Y231" s="14"/>
      <c r="Z231" s="14"/>
      <c r="AA231" s="14"/>
    </row>
    <row r="232" spans="1:33" x14ac:dyDescent="0.2">
      <c r="A232" s="14"/>
      <c r="B232" s="14"/>
      <c r="C232" s="14"/>
      <c r="D232" s="14"/>
      <c r="E232" s="14"/>
      <c r="F232" s="14"/>
      <c r="G232" s="14"/>
      <c r="H232" s="201"/>
      <c r="I232" s="201"/>
      <c r="J232" s="201"/>
      <c r="K232" s="201"/>
      <c r="L232" s="201"/>
      <c r="M232" s="201"/>
      <c r="N232" s="201"/>
      <c r="O232" s="201"/>
      <c r="P232" s="201"/>
      <c r="Q232" s="201"/>
      <c r="R232" s="201"/>
      <c r="S232" s="201"/>
      <c r="T232" s="201"/>
      <c r="U232" s="201"/>
      <c r="V232" s="14"/>
      <c r="W232" s="14"/>
      <c r="X232" s="14"/>
      <c r="Y232" s="14"/>
      <c r="Z232" s="14"/>
      <c r="AA232" s="14"/>
    </row>
    <row r="233" spans="1:33" x14ac:dyDescent="0.2">
      <c r="A233" s="14"/>
      <c r="B233" s="14"/>
      <c r="C233" s="14"/>
      <c r="D233" s="14"/>
      <c r="E233" s="14"/>
      <c r="F233" s="14"/>
      <c r="G233" s="14"/>
      <c r="H233" s="201"/>
      <c r="I233" s="201"/>
      <c r="J233" s="201"/>
      <c r="K233" s="201"/>
      <c r="L233" s="201"/>
      <c r="M233" s="201"/>
      <c r="N233" s="201"/>
      <c r="O233" s="201"/>
      <c r="P233" s="201"/>
      <c r="Q233" s="201"/>
      <c r="R233" s="201"/>
      <c r="S233" s="201"/>
      <c r="T233" s="201"/>
      <c r="U233" s="201"/>
      <c r="V233" s="14"/>
      <c r="W233" s="14"/>
      <c r="X233" s="14"/>
      <c r="Y233" s="14"/>
      <c r="Z233" s="14"/>
      <c r="AA233" s="14"/>
    </row>
    <row r="234" spans="1:33" x14ac:dyDescent="0.2">
      <c r="A234" s="14"/>
      <c r="B234" s="14"/>
      <c r="C234" s="14"/>
      <c r="D234" s="14"/>
      <c r="E234" s="14"/>
      <c r="F234" s="14"/>
      <c r="G234" s="14"/>
      <c r="H234" s="201"/>
      <c r="I234" s="201"/>
      <c r="J234" s="201"/>
      <c r="K234" s="201"/>
      <c r="L234" s="201"/>
      <c r="M234" s="201"/>
      <c r="N234" s="201"/>
      <c r="O234" s="201"/>
      <c r="P234" s="201"/>
      <c r="Q234" s="201"/>
      <c r="R234" s="201"/>
      <c r="S234" s="201"/>
      <c r="T234" s="201"/>
      <c r="U234" s="201"/>
      <c r="V234" s="14"/>
      <c r="W234" s="14"/>
      <c r="X234" s="14"/>
      <c r="Y234" s="14"/>
      <c r="Z234" s="14"/>
      <c r="AA234" s="14"/>
    </row>
    <row r="235" spans="1:33" x14ac:dyDescent="0.2">
      <c r="A235" s="14"/>
      <c r="B235" s="14"/>
      <c r="C235" s="14"/>
      <c r="D235" s="14"/>
      <c r="E235" s="14"/>
      <c r="F235" s="14"/>
      <c r="G235" s="14"/>
      <c r="H235" s="201"/>
      <c r="I235" s="201"/>
      <c r="J235" s="201"/>
      <c r="K235" s="201"/>
      <c r="L235" s="201"/>
      <c r="M235" s="201"/>
      <c r="N235" s="201"/>
      <c r="O235" s="201"/>
      <c r="P235" s="201"/>
      <c r="Q235" s="201"/>
      <c r="R235" s="201"/>
      <c r="S235" s="201"/>
      <c r="T235" s="201"/>
      <c r="U235" s="201"/>
      <c r="V235" s="14"/>
      <c r="W235" s="14"/>
      <c r="X235" s="14"/>
      <c r="Y235" s="14"/>
      <c r="Z235" s="14"/>
      <c r="AA235" s="14"/>
    </row>
    <row r="236" spans="1:33" x14ac:dyDescent="0.2">
      <c r="A236" s="14"/>
      <c r="B236" s="14"/>
      <c r="C236" s="14"/>
      <c r="D236" s="14"/>
      <c r="E236" s="14"/>
      <c r="F236" s="14"/>
      <c r="G236" s="14"/>
      <c r="H236" s="201"/>
      <c r="I236" s="201"/>
      <c r="J236" s="201"/>
      <c r="K236" s="201"/>
      <c r="L236" s="201"/>
      <c r="M236" s="201"/>
      <c r="N236" s="201"/>
      <c r="O236" s="201"/>
      <c r="P236" s="201"/>
      <c r="Q236" s="201"/>
      <c r="R236" s="201"/>
      <c r="S236" s="201"/>
      <c r="T236" s="201"/>
      <c r="U236" s="201"/>
      <c r="V236" s="14"/>
      <c r="W236" s="14"/>
      <c r="X236" s="14"/>
      <c r="Y236" s="14"/>
      <c r="Z236" s="14"/>
      <c r="AA236" s="14"/>
    </row>
    <row r="237" spans="1:33" x14ac:dyDescent="0.2">
      <c r="A237" s="14"/>
      <c r="B237" s="14"/>
      <c r="C237" s="14"/>
      <c r="D237" s="14"/>
      <c r="E237" s="14"/>
      <c r="F237" s="14"/>
      <c r="G237" s="14"/>
      <c r="H237" s="201"/>
      <c r="I237" s="201"/>
      <c r="J237" s="201"/>
      <c r="K237" s="201"/>
      <c r="L237" s="201"/>
      <c r="M237" s="201"/>
      <c r="N237" s="201"/>
      <c r="O237" s="201"/>
      <c r="P237" s="201"/>
      <c r="Q237" s="201"/>
      <c r="R237" s="201"/>
      <c r="S237" s="201"/>
      <c r="T237" s="201"/>
      <c r="U237" s="201"/>
      <c r="V237" s="14"/>
      <c r="W237" s="14"/>
      <c r="X237" s="14"/>
      <c r="Y237" s="14"/>
      <c r="Z237" s="14"/>
      <c r="AA237" s="14"/>
    </row>
    <row r="238" spans="1:33" x14ac:dyDescent="0.2">
      <c r="A238" s="14"/>
      <c r="B238" s="14"/>
      <c r="C238" s="14"/>
      <c r="D238" s="14"/>
      <c r="E238" s="14"/>
      <c r="F238" s="14"/>
      <c r="G238" s="14"/>
      <c r="H238" s="201"/>
      <c r="I238" s="201"/>
      <c r="J238" s="201"/>
      <c r="K238" s="201"/>
      <c r="L238" s="201"/>
      <c r="M238" s="201"/>
      <c r="N238" s="201"/>
      <c r="O238" s="201"/>
      <c r="P238" s="201"/>
      <c r="Q238" s="201"/>
      <c r="R238" s="201"/>
      <c r="S238" s="201"/>
      <c r="T238" s="201"/>
      <c r="U238" s="201"/>
      <c r="V238" s="14"/>
      <c r="W238" s="14"/>
      <c r="X238" s="14"/>
      <c r="Y238" s="14"/>
      <c r="Z238" s="14"/>
      <c r="AA238" s="14"/>
    </row>
    <row r="239" spans="1:33" x14ac:dyDescent="0.2">
      <c r="A239" s="14"/>
      <c r="B239" s="14"/>
      <c r="C239" s="14"/>
      <c r="D239" s="14"/>
      <c r="E239" s="14"/>
      <c r="F239" s="14"/>
      <c r="G239" s="14"/>
      <c r="H239" s="201"/>
      <c r="I239" s="201"/>
      <c r="J239" s="201"/>
      <c r="K239" s="201"/>
      <c r="L239" s="201"/>
      <c r="M239" s="201"/>
      <c r="N239" s="201"/>
      <c r="O239" s="201"/>
      <c r="P239" s="201"/>
      <c r="Q239" s="201"/>
      <c r="R239" s="201"/>
      <c r="S239" s="201"/>
      <c r="T239" s="201"/>
      <c r="U239" s="201"/>
      <c r="V239" s="14"/>
      <c r="W239" s="14"/>
      <c r="X239" s="14"/>
      <c r="Y239" s="14"/>
      <c r="Z239" s="14"/>
      <c r="AA239" s="14"/>
    </row>
    <row r="240" spans="1:33" x14ac:dyDescent="0.2">
      <c r="A240" s="14"/>
      <c r="B240" s="14"/>
      <c r="C240" s="14"/>
      <c r="D240" s="14"/>
      <c r="E240" s="14"/>
      <c r="F240" s="14"/>
      <c r="G240" s="14"/>
      <c r="H240" s="201"/>
      <c r="I240" s="201"/>
      <c r="J240" s="201"/>
      <c r="K240" s="201"/>
      <c r="L240" s="201"/>
      <c r="M240" s="201"/>
      <c r="N240" s="201"/>
      <c r="O240" s="201"/>
      <c r="P240" s="201"/>
      <c r="Q240" s="201"/>
      <c r="R240" s="201"/>
      <c r="S240" s="201"/>
      <c r="T240" s="201"/>
      <c r="U240" s="201"/>
      <c r="V240" s="14"/>
      <c r="W240" s="14"/>
      <c r="X240" s="14"/>
      <c r="Y240" s="14"/>
      <c r="Z240" s="14"/>
      <c r="AA240" s="14"/>
    </row>
    <row r="241" spans="1:27" x14ac:dyDescent="0.2">
      <c r="A241" s="14"/>
      <c r="B241" s="14"/>
      <c r="C241" s="14"/>
      <c r="D241" s="14"/>
      <c r="E241" s="14"/>
      <c r="F241" s="14"/>
      <c r="G241" s="14"/>
      <c r="H241" s="201"/>
      <c r="I241" s="201"/>
      <c r="J241" s="201"/>
      <c r="K241" s="201"/>
      <c r="L241" s="201"/>
      <c r="M241" s="201"/>
      <c r="N241" s="201"/>
      <c r="O241" s="201"/>
      <c r="P241" s="201"/>
      <c r="Q241" s="201"/>
      <c r="R241" s="201"/>
      <c r="S241" s="201"/>
      <c r="T241" s="201"/>
      <c r="U241" s="201"/>
      <c r="V241" s="14"/>
      <c r="W241" s="14"/>
      <c r="X241" s="14"/>
      <c r="Y241" s="14"/>
      <c r="Z241" s="14"/>
      <c r="AA241" s="14"/>
    </row>
    <row r="242" spans="1:27" x14ac:dyDescent="0.2">
      <c r="A242" s="14"/>
      <c r="B242" s="14"/>
      <c r="C242" s="14"/>
      <c r="D242" s="14"/>
      <c r="E242" s="14"/>
      <c r="F242" s="14"/>
      <c r="G242" s="14"/>
      <c r="H242" s="201"/>
      <c r="I242" s="201"/>
      <c r="J242" s="201"/>
      <c r="K242" s="201"/>
      <c r="L242" s="201"/>
      <c r="M242" s="201"/>
      <c r="N242" s="201"/>
      <c r="O242" s="201"/>
      <c r="P242" s="201"/>
      <c r="Q242" s="201"/>
      <c r="R242" s="201"/>
      <c r="S242" s="201"/>
      <c r="T242" s="201"/>
      <c r="U242" s="201"/>
      <c r="V242" s="14"/>
      <c r="W242" s="14"/>
      <c r="X242" s="14"/>
      <c r="Y242" s="14"/>
      <c r="Z242" s="14"/>
      <c r="AA242" s="14"/>
    </row>
    <row r="243" spans="1:27" x14ac:dyDescent="0.2">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c r="AA243" s="14"/>
    </row>
    <row r="244" spans="1:27" x14ac:dyDescent="0.2">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c r="AA244" s="14"/>
    </row>
    <row r="245" spans="1:27" x14ac:dyDescent="0.2">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c r="AA245" s="14"/>
    </row>
    <row r="246" spans="1:27" x14ac:dyDescent="0.2">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row>
    <row r="247" spans="1:27" x14ac:dyDescent="0.2">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c r="AA247" s="14"/>
    </row>
    <row r="248" spans="1:27" x14ac:dyDescent="0.2">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c r="AA248" s="14"/>
    </row>
    <row r="249" spans="1:27" x14ac:dyDescent="0.2">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c r="AA249" s="14"/>
    </row>
    <row r="250" spans="1:27" x14ac:dyDescent="0.2">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c r="AA250" s="14"/>
    </row>
    <row r="251" spans="1:27" x14ac:dyDescent="0.2">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c r="AA251" s="14"/>
    </row>
    <row r="252" spans="1:27" x14ac:dyDescent="0.2">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c r="AA252" s="14"/>
    </row>
    <row r="253" spans="1:27" x14ac:dyDescent="0.2">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c r="AA253" s="14"/>
    </row>
    <row r="254" spans="1:27" x14ac:dyDescent="0.2">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c r="AA254" s="14"/>
    </row>
    <row r="255" spans="1:27" x14ac:dyDescent="0.2">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row>
    <row r="256" spans="1:27" x14ac:dyDescent="0.2">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row>
    <row r="257" spans="1:27" x14ac:dyDescent="0.2">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14"/>
    </row>
    <row r="258" spans="1:27" x14ac:dyDescent="0.2">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4"/>
    </row>
    <row r="259" spans="1:27" x14ac:dyDescent="0.2">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row>
    <row r="260" spans="1:27" x14ac:dyDescent="0.2">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row>
    <row r="261" spans="1:27" x14ac:dyDescent="0.2">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4"/>
    </row>
    <row r="262" spans="1:27" x14ac:dyDescent="0.2">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c r="AA262" s="14"/>
    </row>
  </sheetData>
  <sheetProtection formatColumns="0" formatRows="0" autoFilter="0"/>
  <autoFilter ref="A11:F218" xr:uid="{00000000-0009-0000-0000-000000000000}">
    <filterColumn colId="4" showButton="0"/>
  </autoFilter>
  <mergeCells count="42">
    <mergeCell ref="W202:X202"/>
    <mergeCell ref="B166:F166"/>
    <mergeCell ref="B178:E178"/>
    <mergeCell ref="B179:E179"/>
    <mergeCell ref="B180:E180"/>
    <mergeCell ref="B201:D201"/>
    <mergeCell ref="B202:D202"/>
    <mergeCell ref="B165:F165"/>
    <mergeCell ref="D44:E44"/>
    <mergeCell ref="D54:E54"/>
    <mergeCell ref="D55:E55"/>
    <mergeCell ref="D63:E63"/>
    <mergeCell ref="D64:E64"/>
    <mergeCell ref="D70:E70"/>
    <mergeCell ref="C73:E73"/>
    <mergeCell ref="B90:F90"/>
    <mergeCell ref="B145:F145"/>
    <mergeCell ref="D162:E162"/>
    <mergeCell ref="B164:F164"/>
    <mergeCell ref="E7:F7"/>
    <mergeCell ref="V7:W7"/>
    <mergeCell ref="E8:F8"/>
    <mergeCell ref="E9:F9"/>
    <mergeCell ref="C43:F43"/>
    <mergeCell ref="E10:F10"/>
    <mergeCell ref="E11:F11"/>
    <mergeCell ref="B13:F13"/>
    <mergeCell ref="C14:F14"/>
    <mergeCell ref="D15:E15"/>
    <mergeCell ref="D25:E25"/>
    <mergeCell ref="D26:E26"/>
    <mergeCell ref="D34:E34"/>
    <mergeCell ref="D35:E35"/>
    <mergeCell ref="D41:E41"/>
    <mergeCell ref="E6:F6"/>
    <mergeCell ref="F5:G5"/>
    <mergeCell ref="V5:W5"/>
    <mergeCell ref="C1:D1"/>
    <mergeCell ref="C2:D2"/>
    <mergeCell ref="V2:W3"/>
    <mergeCell ref="C3:D3"/>
    <mergeCell ref="V4:W4"/>
  </mergeCells>
  <conditionalFormatting sqref="V194:V199 H194:U198">
    <cfRule type="cellIs" dxfId="2" priority="2" stopIfTrue="1" operator="equal">
      <formula>"devolución"</formula>
    </cfRule>
    <cfRule type="cellIs" dxfId="1" priority="3" stopIfTrue="1" operator="equal">
      <formula>"retención"</formula>
    </cfRule>
  </conditionalFormatting>
  <conditionalFormatting sqref="H199:U199">
    <cfRule type="cellIs" dxfId="0" priority="1" stopIfTrue="1" operator="lessThan">
      <formula>0</formula>
    </cfRule>
  </conditionalFormatting>
  <dataValidations count="9">
    <dataValidation allowBlank="1" showDropDown="1" showInputMessage="1" showErrorMessage="1" sqref="A12:A214 A2:A10" xr:uid="{00000000-0002-0000-0000-000000000000}"/>
    <dataValidation operator="greaterThanOrEqual" allowBlank="1" showInputMessage="1" showErrorMessage="1" errorTitle="Prima de seguro p/fallec." error="Los valores abonados deben ser positivos" sqref="H145:V145" xr:uid="{00000000-0002-0000-0000-000001000000}"/>
    <dataValidation type="list" allowBlank="1" showInputMessage="1" showErrorMessage="1" sqref="D203:D214" xr:uid="{00000000-0002-0000-0000-000002000000}">
      <formula1>$D$216:$D$218</formula1>
    </dataValidation>
    <dataValidation type="list" allowBlank="1" showInputMessage="1" showErrorMessage="1" sqref="G203:G214" xr:uid="{00000000-0002-0000-0000-000003000000}">
      <formula1>$X$203:$X$204</formula1>
    </dataValidation>
    <dataValidation allowBlank="1" showInputMessage="1" showErrorMessage="1" errorTitle="Valor no válido" error="En este país no se permite tener 2 ó más cónyuges, y los amantes no pueden ser deducidos en el Impuesto a las Ganancias. Tampoco es posible tener una fracción de cónyuge (aunque a veces se sienta de esa manera), ni negativos" sqref="C170:D170" xr:uid="{00000000-0002-0000-0000-000004000000}"/>
    <dataValidation type="whole" operator="greaterThanOrEqual" allowBlank="1" showInputMessage="1" showErrorMessage="1" errorTitle="Valor erróneo" error="Sólo se admiten valores enteros no negativos." sqref="C171:D175" xr:uid="{00000000-0002-0000-0000-000005000000}">
      <formula1>0</formula1>
    </dataValidation>
    <dataValidation type="list" allowBlank="1" showInputMessage="1" showErrorMessage="1" sqref="E202:F214" xr:uid="{00000000-0002-0000-0000-000006000000}">
      <formula1>$W$203:$W$214</formula1>
    </dataValidation>
    <dataValidation type="list" allowBlank="1" showInputMessage="1" showErrorMessage="1" sqref="H216:V216" xr:uid="{00000000-0002-0000-0000-000007000000}">
      <formula1>$F$216:$F$218</formula1>
    </dataValidation>
    <dataValidation type="whole" allowBlank="1" showInputMessage="1" showErrorMessage="1" sqref="V5:V6 H5:U5" xr:uid="{00000000-0002-0000-0000-000008000000}">
      <formula1>0</formula1>
      <formula2>14</formula2>
    </dataValidation>
  </dataValidations>
  <printOptions horizontalCentered="1" gridLines="1" gridLinesSet="0"/>
  <pageMargins left="0.19685039370078741" right="0.19685039370078741" top="0.19685039370078741" bottom="0.19685039370078741" header="0" footer="0"/>
  <pageSetup paperSize="120" scale="47" fitToHeight="3"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O353"/>
  <sheetViews>
    <sheetView topLeftCell="A106" workbookViewId="0">
      <selection activeCell="N116" sqref="N116"/>
    </sheetView>
  </sheetViews>
  <sheetFormatPr baseColWidth="10" defaultRowHeight="12.75" x14ac:dyDescent="0.2"/>
  <cols>
    <col min="1" max="1" width="19.6640625" customWidth="1"/>
    <col min="2" max="24" width="12.83203125" customWidth="1"/>
    <col min="25" max="25" width="13.33203125" bestFit="1" customWidth="1"/>
    <col min="26" max="27" width="12.1640625" bestFit="1" customWidth="1"/>
    <col min="28" max="28" width="13.33203125" bestFit="1" customWidth="1"/>
    <col min="29" max="30" width="12.1640625" bestFit="1" customWidth="1"/>
    <col min="31" max="31" width="13.33203125" bestFit="1" customWidth="1"/>
    <col min="32" max="33" width="12.1640625" bestFit="1" customWidth="1"/>
    <col min="34" max="34" width="14.5" bestFit="1" customWidth="1"/>
    <col min="35" max="36" width="12.33203125" bestFit="1" customWidth="1"/>
  </cols>
  <sheetData>
    <row r="1" spans="1:41" x14ac:dyDescent="0.2">
      <c r="A1" s="172" t="s">
        <v>35</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row>
    <row r="2" spans="1:41" x14ac:dyDescent="0.2">
      <c r="A2" s="27">
        <v>1</v>
      </c>
      <c r="B2" s="14"/>
      <c r="C2" s="14"/>
      <c r="D2" s="27">
        <v>2</v>
      </c>
      <c r="E2" s="14"/>
      <c r="F2" s="14"/>
      <c r="G2" s="27">
        <v>3</v>
      </c>
      <c r="H2" s="14"/>
      <c r="I2" s="14"/>
      <c r="J2" s="27">
        <v>4</v>
      </c>
      <c r="K2" s="14"/>
      <c r="L2" s="14"/>
      <c r="M2" s="27">
        <v>5</v>
      </c>
      <c r="N2" s="14"/>
      <c r="O2" s="14"/>
      <c r="P2" s="27">
        <v>6</v>
      </c>
      <c r="Q2" s="14"/>
      <c r="R2" s="14"/>
      <c r="AK2" s="14"/>
      <c r="AL2" s="14"/>
      <c r="AM2" s="14"/>
    </row>
    <row r="3" spans="1:41" x14ac:dyDescent="0.2">
      <c r="A3" s="427" t="s">
        <v>0</v>
      </c>
      <c r="B3" s="428"/>
      <c r="C3" s="429"/>
      <c r="D3" s="427" t="s">
        <v>1</v>
      </c>
      <c r="E3" s="428"/>
      <c r="F3" s="429"/>
      <c r="G3" s="427" t="s">
        <v>2</v>
      </c>
      <c r="H3" s="428"/>
      <c r="I3" s="429"/>
      <c r="J3" s="427" t="s">
        <v>3</v>
      </c>
      <c r="K3" s="428"/>
      <c r="L3" s="429"/>
      <c r="M3" s="427" t="s">
        <v>4</v>
      </c>
      <c r="N3" s="428"/>
      <c r="O3" s="429"/>
      <c r="P3" s="427" t="s">
        <v>5</v>
      </c>
      <c r="Q3" s="428"/>
      <c r="R3" s="429"/>
      <c r="AK3" s="14"/>
      <c r="AL3" s="14"/>
      <c r="AM3" s="14"/>
    </row>
    <row r="4" spans="1:41" x14ac:dyDescent="0.2">
      <c r="A4" s="173" t="s">
        <v>13</v>
      </c>
      <c r="B4" s="155" t="s">
        <v>14</v>
      </c>
      <c r="C4" s="76" t="s">
        <v>12</v>
      </c>
      <c r="D4" s="173" t="s">
        <v>13</v>
      </c>
      <c r="E4" s="155" t="s">
        <v>14</v>
      </c>
      <c r="F4" s="76" t="s">
        <v>12</v>
      </c>
      <c r="G4" s="173" t="s">
        <v>13</v>
      </c>
      <c r="H4" s="155" t="s">
        <v>14</v>
      </c>
      <c r="I4" s="76" t="s">
        <v>12</v>
      </c>
      <c r="J4" s="173" t="s">
        <v>13</v>
      </c>
      <c r="K4" s="155" t="s">
        <v>14</v>
      </c>
      <c r="L4" s="76" t="s">
        <v>12</v>
      </c>
      <c r="M4" s="173" t="s">
        <v>15</v>
      </c>
      <c r="N4" s="155" t="s">
        <v>14</v>
      </c>
      <c r="O4" s="76" t="s">
        <v>12</v>
      </c>
      <c r="P4" s="173" t="s">
        <v>15</v>
      </c>
      <c r="Q4" s="155" t="s">
        <v>14</v>
      </c>
      <c r="R4" s="76" t="s">
        <v>12</v>
      </c>
      <c r="AK4" s="14"/>
      <c r="AL4" s="14"/>
      <c r="AM4" s="14"/>
    </row>
    <row r="5" spans="1:41" x14ac:dyDescent="0.2">
      <c r="A5" s="261">
        <v>-9999999</v>
      </c>
      <c r="B5" s="262">
        <v>0</v>
      </c>
      <c r="C5" s="263">
        <v>0</v>
      </c>
      <c r="D5" s="261">
        <v>-9999999</v>
      </c>
      <c r="E5" s="262">
        <v>0</v>
      </c>
      <c r="F5" s="263">
        <v>0</v>
      </c>
      <c r="G5" s="261">
        <v>-9999999</v>
      </c>
      <c r="H5" s="262">
        <v>0</v>
      </c>
      <c r="I5" s="263">
        <v>0</v>
      </c>
      <c r="J5" s="261">
        <v>-9999999</v>
      </c>
      <c r="K5" s="262">
        <v>0</v>
      </c>
      <c r="L5" s="263">
        <v>0</v>
      </c>
      <c r="M5" s="261">
        <v>-9999999</v>
      </c>
      <c r="N5" s="262">
        <v>0</v>
      </c>
      <c r="O5" s="263">
        <v>0</v>
      </c>
      <c r="P5" s="261">
        <v>-9999999</v>
      </c>
      <c r="Q5" s="262">
        <v>0</v>
      </c>
      <c r="R5" s="263">
        <v>0</v>
      </c>
      <c r="AK5" s="48"/>
      <c r="AL5" s="48"/>
      <c r="AM5" s="48"/>
      <c r="AN5" s="1"/>
      <c r="AO5" s="1"/>
    </row>
    <row r="6" spans="1:41" x14ac:dyDescent="0.2">
      <c r="A6" s="261">
        <v>0.01</v>
      </c>
      <c r="B6" s="262">
        <v>0</v>
      </c>
      <c r="C6" s="263">
        <v>0.05</v>
      </c>
      <c r="D6" s="261">
        <v>0.01</v>
      </c>
      <c r="E6" s="262">
        <v>0</v>
      </c>
      <c r="F6" s="263">
        <v>0.05</v>
      </c>
      <c r="G6" s="261">
        <v>0.01</v>
      </c>
      <c r="H6" s="262">
        <v>0</v>
      </c>
      <c r="I6" s="263">
        <v>0.05</v>
      </c>
      <c r="J6" s="261">
        <v>0.01</v>
      </c>
      <c r="K6" s="262">
        <v>0</v>
      </c>
      <c r="L6" s="263">
        <v>0.05</v>
      </c>
      <c r="M6" s="261">
        <v>0.01</v>
      </c>
      <c r="N6" s="262">
        <v>0</v>
      </c>
      <c r="O6" s="263">
        <v>0.05</v>
      </c>
      <c r="P6" s="261">
        <v>0.01</v>
      </c>
      <c r="Q6" s="262">
        <v>0</v>
      </c>
      <c r="R6" s="263">
        <v>0.05</v>
      </c>
      <c r="AK6" s="48"/>
      <c r="AL6" s="48"/>
      <c r="AM6" s="48"/>
      <c r="AN6" s="1"/>
      <c r="AO6" s="1"/>
    </row>
    <row r="7" spans="1:41" x14ac:dyDescent="0.2">
      <c r="A7" s="261">
        <f t="shared" ref="A7:A14" si="0">+ROUND($P20/12*A$2,2)</f>
        <v>5377.72</v>
      </c>
      <c r="B7" s="262">
        <f t="shared" ref="B7:B14" si="1">+B6+ROUND((A7-A6)*C6,2)</f>
        <v>268.89</v>
      </c>
      <c r="C7" s="263">
        <f t="shared" ref="C7:C14" si="2">+F7</f>
        <v>0.09</v>
      </c>
      <c r="D7" s="261">
        <f t="shared" ref="D7:D14" si="3">+ROUND($P20/12*D$2,2)</f>
        <v>10755.44</v>
      </c>
      <c r="E7" s="262">
        <f t="shared" ref="E7:E14" si="4">+E6+ROUND((D7-D6)*F6,2)</f>
        <v>537.77</v>
      </c>
      <c r="F7" s="263">
        <f t="shared" ref="F7:F14" si="5">+I7</f>
        <v>0.09</v>
      </c>
      <c r="G7" s="261">
        <f t="shared" ref="G7:G14" si="6">+ROUND($P20/12*G$2,2)</f>
        <v>16133.16</v>
      </c>
      <c r="H7" s="262">
        <f t="shared" ref="H7:H14" si="7">+H6+ROUND((G7-G6)*I6,2)</f>
        <v>806.66</v>
      </c>
      <c r="I7" s="263">
        <f t="shared" ref="I7:I14" si="8">+L7</f>
        <v>0.09</v>
      </c>
      <c r="J7" s="261">
        <f t="shared" ref="J7:J14" si="9">+ROUND($P20/12*J$2,2)</f>
        <v>21510.880000000001</v>
      </c>
      <c r="K7" s="262">
        <f t="shared" ref="K7:K14" si="10">+K6+ROUND((J7-J6)*L6,2)</f>
        <v>1075.54</v>
      </c>
      <c r="L7" s="263">
        <f t="shared" ref="L7:L14" si="11">+O7</f>
        <v>0.09</v>
      </c>
      <c r="M7" s="261">
        <f t="shared" ref="M7:M14" si="12">+ROUND($P20/12*M$2,2)</f>
        <v>26888.6</v>
      </c>
      <c r="N7" s="262">
        <f t="shared" ref="N7:N14" si="13">+N6+ROUND((M7-M6)*O6,2)</f>
        <v>1344.43</v>
      </c>
      <c r="O7" s="263">
        <f t="shared" ref="O7:O14" si="14">+R7</f>
        <v>0.09</v>
      </c>
      <c r="P7" s="261">
        <f t="shared" ref="P7:P14" si="15">+ROUND($P20/12*P$2,2)</f>
        <v>32266.32</v>
      </c>
      <c r="Q7" s="262">
        <f t="shared" ref="Q7:Q14" si="16">+Q6+ROUND((P7-P6)*R6,2)</f>
        <v>1613.32</v>
      </c>
      <c r="R7" s="263">
        <f t="shared" ref="R7:R14" si="17">+C20</f>
        <v>0.09</v>
      </c>
      <c r="AK7" s="48"/>
      <c r="AL7" s="48"/>
      <c r="AM7" s="48"/>
      <c r="AN7" s="1"/>
      <c r="AO7" s="1"/>
    </row>
    <row r="8" spans="1:41" x14ac:dyDescent="0.2">
      <c r="A8" s="261">
        <f t="shared" si="0"/>
        <v>10755.44</v>
      </c>
      <c r="B8" s="262">
        <f t="shared" si="1"/>
        <v>752.88</v>
      </c>
      <c r="C8" s="263">
        <f t="shared" si="2"/>
        <v>0.12</v>
      </c>
      <c r="D8" s="261">
        <f t="shared" si="3"/>
        <v>21510.880000000001</v>
      </c>
      <c r="E8" s="262">
        <f t="shared" si="4"/>
        <v>1505.76</v>
      </c>
      <c r="F8" s="263">
        <f t="shared" si="5"/>
        <v>0.12</v>
      </c>
      <c r="G8" s="261">
        <f t="shared" si="6"/>
        <v>32266.32</v>
      </c>
      <c r="H8" s="262">
        <f t="shared" si="7"/>
        <v>2258.64</v>
      </c>
      <c r="I8" s="263">
        <f t="shared" si="8"/>
        <v>0.12</v>
      </c>
      <c r="J8" s="261">
        <f t="shared" si="9"/>
        <v>43021.760000000002</v>
      </c>
      <c r="K8" s="262">
        <f t="shared" si="10"/>
        <v>3011.52</v>
      </c>
      <c r="L8" s="263">
        <f t="shared" si="11"/>
        <v>0.12</v>
      </c>
      <c r="M8" s="261">
        <f t="shared" si="12"/>
        <v>53777.2</v>
      </c>
      <c r="N8" s="262">
        <f t="shared" si="13"/>
        <v>3764.3999999999996</v>
      </c>
      <c r="O8" s="263">
        <f t="shared" si="14"/>
        <v>0.12</v>
      </c>
      <c r="P8" s="261">
        <f t="shared" si="15"/>
        <v>64532.65</v>
      </c>
      <c r="Q8" s="262">
        <f t="shared" si="16"/>
        <v>4517.29</v>
      </c>
      <c r="R8" s="263">
        <f t="shared" si="17"/>
        <v>0.12</v>
      </c>
      <c r="AK8" s="48"/>
      <c r="AL8" s="48"/>
      <c r="AM8" s="48"/>
      <c r="AN8" s="1"/>
      <c r="AO8" s="1"/>
    </row>
    <row r="9" spans="1:41" x14ac:dyDescent="0.2">
      <c r="A9" s="261">
        <f t="shared" si="0"/>
        <v>16133.16</v>
      </c>
      <c r="B9" s="262">
        <f t="shared" si="1"/>
        <v>1398.21</v>
      </c>
      <c r="C9" s="263">
        <f t="shared" si="2"/>
        <v>0.15</v>
      </c>
      <c r="D9" s="261">
        <f t="shared" si="3"/>
        <v>32266.32</v>
      </c>
      <c r="E9" s="262">
        <f t="shared" si="4"/>
        <v>2796.41</v>
      </c>
      <c r="F9" s="263">
        <f t="shared" si="5"/>
        <v>0.15</v>
      </c>
      <c r="G9" s="261">
        <f t="shared" si="6"/>
        <v>48399.48</v>
      </c>
      <c r="H9" s="262">
        <f t="shared" si="7"/>
        <v>4194.62</v>
      </c>
      <c r="I9" s="263">
        <f t="shared" si="8"/>
        <v>0.15</v>
      </c>
      <c r="J9" s="261">
        <f t="shared" si="9"/>
        <v>64532.639999999999</v>
      </c>
      <c r="K9" s="262">
        <f t="shared" si="10"/>
        <v>5592.83</v>
      </c>
      <c r="L9" s="263">
        <f t="shared" si="11"/>
        <v>0.15</v>
      </c>
      <c r="M9" s="261">
        <f t="shared" si="12"/>
        <v>80665.8</v>
      </c>
      <c r="N9" s="262">
        <f t="shared" si="13"/>
        <v>6991.03</v>
      </c>
      <c r="O9" s="263">
        <f t="shared" si="14"/>
        <v>0.15</v>
      </c>
      <c r="P9" s="261">
        <f t="shared" si="15"/>
        <v>96798.97</v>
      </c>
      <c r="Q9" s="262">
        <f t="shared" si="16"/>
        <v>8389.25</v>
      </c>
      <c r="R9" s="263">
        <f t="shared" si="17"/>
        <v>0.15</v>
      </c>
      <c r="AK9" s="48"/>
      <c r="AL9" s="48"/>
      <c r="AM9" s="48"/>
      <c r="AN9" s="1"/>
      <c r="AO9" s="1"/>
    </row>
    <row r="10" spans="1:41" x14ac:dyDescent="0.2">
      <c r="A10" s="261">
        <f t="shared" si="0"/>
        <v>21510.880000000001</v>
      </c>
      <c r="B10" s="262">
        <f t="shared" si="1"/>
        <v>2204.87</v>
      </c>
      <c r="C10" s="263">
        <f t="shared" si="2"/>
        <v>0.19</v>
      </c>
      <c r="D10" s="261">
        <f t="shared" si="3"/>
        <v>43021.760000000002</v>
      </c>
      <c r="E10" s="262">
        <f t="shared" si="4"/>
        <v>4409.7299999999996</v>
      </c>
      <c r="F10" s="263">
        <f t="shared" si="5"/>
        <v>0.19</v>
      </c>
      <c r="G10" s="261">
        <f t="shared" si="6"/>
        <v>64532.65</v>
      </c>
      <c r="H10" s="262">
        <f t="shared" si="7"/>
        <v>6614.6</v>
      </c>
      <c r="I10" s="263">
        <f t="shared" si="8"/>
        <v>0.19</v>
      </c>
      <c r="J10" s="261">
        <f t="shared" si="9"/>
        <v>86043.53</v>
      </c>
      <c r="K10" s="262">
        <f t="shared" si="10"/>
        <v>8819.4599999999991</v>
      </c>
      <c r="L10" s="263">
        <f t="shared" si="11"/>
        <v>0.19</v>
      </c>
      <c r="M10" s="261">
        <f t="shared" si="12"/>
        <v>107554.41</v>
      </c>
      <c r="N10" s="262">
        <f t="shared" si="13"/>
        <v>11024.32</v>
      </c>
      <c r="O10" s="263">
        <f t="shared" si="14"/>
        <v>0.19</v>
      </c>
      <c r="P10" s="261">
        <f t="shared" si="15"/>
        <v>129065.29</v>
      </c>
      <c r="Q10" s="262">
        <f t="shared" si="16"/>
        <v>13229.2</v>
      </c>
      <c r="R10" s="263">
        <f t="shared" si="17"/>
        <v>0.19</v>
      </c>
      <c r="AK10" s="48"/>
      <c r="AL10" s="48"/>
      <c r="AM10" s="48"/>
      <c r="AN10" s="1"/>
      <c r="AO10" s="1"/>
    </row>
    <row r="11" spans="1:41" x14ac:dyDescent="0.2">
      <c r="A11" s="261">
        <f t="shared" si="0"/>
        <v>32266.32</v>
      </c>
      <c r="B11" s="262">
        <f t="shared" si="1"/>
        <v>4248.3999999999996</v>
      </c>
      <c r="C11" s="263">
        <f t="shared" si="2"/>
        <v>0.23</v>
      </c>
      <c r="D11" s="261">
        <f t="shared" si="3"/>
        <v>64532.639999999999</v>
      </c>
      <c r="E11" s="262">
        <f t="shared" si="4"/>
        <v>8496.7999999999993</v>
      </c>
      <c r="F11" s="263">
        <f t="shared" si="5"/>
        <v>0.23</v>
      </c>
      <c r="G11" s="261">
        <f t="shared" si="6"/>
        <v>96798.97</v>
      </c>
      <c r="H11" s="262">
        <f t="shared" si="7"/>
        <v>12745.2</v>
      </c>
      <c r="I11" s="263">
        <f t="shared" si="8"/>
        <v>0.23</v>
      </c>
      <c r="J11" s="261">
        <f t="shared" si="9"/>
        <v>129065.29</v>
      </c>
      <c r="K11" s="262">
        <f t="shared" si="10"/>
        <v>16993.59</v>
      </c>
      <c r="L11" s="263">
        <f t="shared" si="11"/>
        <v>0.23</v>
      </c>
      <c r="M11" s="261">
        <f t="shared" si="12"/>
        <v>161331.60999999999</v>
      </c>
      <c r="N11" s="262">
        <f t="shared" si="13"/>
        <v>21241.989999999998</v>
      </c>
      <c r="O11" s="263">
        <f t="shared" si="14"/>
        <v>0.23</v>
      </c>
      <c r="P11" s="261">
        <f t="shared" si="15"/>
        <v>193597.93</v>
      </c>
      <c r="Q11" s="262">
        <f t="shared" si="16"/>
        <v>25490.400000000001</v>
      </c>
      <c r="R11" s="263">
        <f t="shared" si="17"/>
        <v>0.23</v>
      </c>
      <c r="AK11" s="48"/>
      <c r="AL11" s="48"/>
      <c r="AM11" s="48"/>
      <c r="AN11" s="1"/>
      <c r="AO11" s="1"/>
    </row>
    <row r="12" spans="1:41" x14ac:dyDescent="0.2">
      <c r="A12" s="261">
        <f t="shared" si="0"/>
        <v>43021.760000000002</v>
      </c>
      <c r="B12" s="262">
        <f t="shared" si="1"/>
        <v>6722.15</v>
      </c>
      <c r="C12" s="263">
        <f t="shared" si="2"/>
        <v>0.27</v>
      </c>
      <c r="D12" s="261">
        <f t="shared" si="3"/>
        <v>86043.520000000004</v>
      </c>
      <c r="E12" s="262">
        <f t="shared" si="4"/>
        <v>13444.3</v>
      </c>
      <c r="F12" s="263">
        <f t="shared" si="5"/>
        <v>0.27</v>
      </c>
      <c r="G12" s="261">
        <f t="shared" si="6"/>
        <v>129065.29</v>
      </c>
      <c r="H12" s="262">
        <f t="shared" si="7"/>
        <v>20166.45</v>
      </c>
      <c r="I12" s="263">
        <f t="shared" si="8"/>
        <v>0.27</v>
      </c>
      <c r="J12" s="261">
        <f t="shared" si="9"/>
        <v>172087.05</v>
      </c>
      <c r="K12" s="262">
        <f t="shared" si="10"/>
        <v>26888.59</v>
      </c>
      <c r="L12" s="263">
        <f t="shared" si="11"/>
        <v>0.27</v>
      </c>
      <c r="M12" s="261">
        <f t="shared" si="12"/>
        <v>215108.81</v>
      </c>
      <c r="N12" s="262">
        <f t="shared" si="13"/>
        <v>33610.75</v>
      </c>
      <c r="O12" s="263">
        <f t="shared" si="14"/>
        <v>0.27</v>
      </c>
      <c r="P12" s="261">
        <f t="shared" si="15"/>
        <v>258130.57</v>
      </c>
      <c r="Q12" s="262">
        <f t="shared" si="16"/>
        <v>40332.910000000003</v>
      </c>
      <c r="R12" s="263">
        <f t="shared" si="17"/>
        <v>0.27</v>
      </c>
      <c r="AK12" s="48"/>
      <c r="AL12" s="48"/>
      <c r="AM12" s="48"/>
      <c r="AN12" s="1"/>
      <c r="AO12" s="1"/>
    </row>
    <row r="13" spans="1:41" x14ac:dyDescent="0.2">
      <c r="A13" s="261">
        <f t="shared" si="0"/>
        <v>64532.639999999999</v>
      </c>
      <c r="B13" s="262">
        <f t="shared" si="1"/>
        <v>12530.09</v>
      </c>
      <c r="C13" s="263">
        <f t="shared" si="2"/>
        <v>0.31</v>
      </c>
      <c r="D13" s="261">
        <f t="shared" si="3"/>
        <v>129065.29</v>
      </c>
      <c r="E13" s="262">
        <f t="shared" si="4"/>
        <v>25060.18</v>
      </c>
      <c r="F13" s="263">
        <f t="shared" si="5"/>
        <v>0.31</v>
      </c>
      <c r="G13" s="261">
        <f t="shared" si="6"/>
        <v>193597.93</v>
      </c>
      <c r="H13" s="262">
        <f t="shared" si="7"/>
        <v>37590.26</v>
      </c>
      <c r="I13" s="263">
        <f t="shared" si="8"/>
        <v>0.31</v>
      </c>
      <c r="J13" s="261">
        <f t="shared" si="9"/>
        <v>258130.57</v>
      </c>
      <c r="K13" s="262">
        <f t="shared" si="10"/>
        <v>50120.34</v>
      </c>
      <c r="L13" s="263">
        <f t="shared" si="11"/>
        <v>0.31</v>
      </c>
      <c r="M13" s="261">
        <f t="shared" si="12"/>
        <v>322663.21000000002</v>
      </c>
      <c r="N13" s="262">
        <f t="shared" si="13"/>
        <v>62650.44</v>
      </c>
      <c r="O13" s="263">
        <f t="shared" si="14"/>
        <v>0.31</v>
      </c>
      <c r="P13" s="261">
        <f t="shared" si="15"/>
        <v>387195.86</v>
      </c>
      <c r="Q13" s="262">
        <f t="shared" si="16"/>
        <v>75180.540000000008</v>
      </c>
      <c r="R13" s="263">
        <f t="shared" si="17"/>
        <v>0.31</v>
      </c>
      <c r="AK13" s="48"/>
      <c r="AL13" s="48"/>
      <c r="AM13" s="48"/>
      <c r="AN13" s="1"/>
      <c r="AO13" s="1"/>
    </row>
    <row r="14" spans="1:41" x14ac:dyDescent="0.2">
      <c r="A14" s="264">
        <f t="shared" si="0"/>
        <v>86043.53</v>
      </c>
      <c r="B14" s="265">
        <f t="shared" si="1"/>
        <v>19198.47</v>
      </c>
      <c r="C14" s="266">
        <f t="shared" si="2"/>
        <v>0.35</v>
      </c>
      <c r="D14" s="264">
        <f t="shared" si="3"/>
        <v>172087.05</v>
      </c>
      <c r="E14" s="265">
        <f t="shared" si="4"/>
        <v>38396.93</v>
      </c>
      <c r="F14" s="266">
        <f t="shared" si="5"/>
        <v>0.35</v>
      </c>
      <c r="G14" s="264">
        <f t="shared" si="6"/>
        <v>258130.58</v>
      </c>
      <c r="H14" s="265">
        <f t="shared" si="7"/>
        <v>57595.380000000005</v>
      </c>
      <c r="I14" s="266">
        <f t="shared" si="8"/>
        <v>0.35</v>
      </c>
      <c r="J14" s="264">
        <f t="shared" si="9"/>
        <v>344174.1</v>
      </c>
      <c r="K14" s="265">
        <f t="shared" si="10"/>
        <v>76793.83</v>
      </c>
      <c r="L14" s="266">
        <f t="shared" si="11"/>
        <v>0.35</v>
      </c>
      <c r="M14" s="264">
        <f t="shared" si="12"/>
        <v>430217.63</v>
      </c>
      <c r="N14" s="265">
        <f t="shared" si="13"/>
        <v>95992.31</v>
      </c>
      <c r="O14" s="266">
        <f t="shared" si="14"/>
        <v>0.35</v>
      </c>
      <c r="P14" s="264">
        <f t="shared" si="15"/>
        <v>516261.15</v>
      </c>
      <c r="Q14" s="265">
        <f t="shared" si="16"/>
        <v>115190.78</v>
      </c>
      <c r="R14" s="266">
        <f t="shared" si="17"/>
        <v>0.35</v>
      </c>
      <c r="AG14" s="171"/>
      <c r="AH14" s="171"/>
      <c r="AK14" s="48"/>
      <c r="AL14" s="48"/>
      <c r="AM14" s="48"/>
      <c r="AN14" s="1"/>
      <c r="AO14" s="1"/>
    </row>
    <row r="15" spans="1:41" x14ac:dyDescent="0.2">
      <c r="A15" s="27">
        <v>7</v>
      </c>
      <c r="B15" s="14"/>
      <c r="C15" s="14"/>
      <c r="D15" s="27">
        <v>8</v>
      </c>
      <c r="E15" s="14"/>
      <c r="F15" s="14"/>
      <c r="G15" s="27">
        <v>9</v>
      </c>
      <c r="H15" s="14"/>
      <c r="I15" s="14"/>
      <c r="J15" s="14">
        <v>10</v>
      </c>
      <c r="K15" s="14"/>
      <c r="L15" s="14"/>
      <c r="M15" s="14">
        <v>11</v>
      </c>
      <c r="N15" s="14"/>
      <c r="O15" s="14"/>
      <c r="P15" s="14">
        <v>12</v>
      </c>
      <c r="Q15" s="14"/>
      <c r="R15" s="14"/>
      <c r="S15" s="176"/>
      <c r="T15" s="176"/>
      <c r="U15" s="176"/>
      <c r="V15" s="176"/>
      <c r="W15" s="176"/>
      <c r="X15" s="176"/>
      <c r="Y15" s="177"/>
      <c r="Z15" s="48"/>
      <c r="AA15" s="48"/>
      <c r="AB15" s="48"/>
      <c r="AC15" s="48"/>
      <c r="AD15" s="48"/>
      <c r="AE15" s="14"/>
      <c r="AF15" s="14"/>
      <c r="AG15" s="34"/>
      <c r="AH15" s="31"/>
      <c r="AI15" s="14"/>
      <c r="AJ15" s="14"/>
      <c r="AK15" s="14"/>
      <c r="AL15" s="14"/>
      <c r="AM15" s="14"/>
    </row>
    <row r="16" spans="1:41" x14ac:dyDescent="0.2">
      <c r="A16" s="427" t="s">
        <v>6</v>
      </c>
      <c r="B16" s="428"/>
      <c r="C16" s="429"/>
      <c r="D16" s="427" t="s">
        <v>7</v>
      </c>
      <c r="E16" s="428"/>
      <c r="F16" s="429"/>
      <c r="G16" s="427" t="s">
        <v>8</v>
      </c>
      <c r="H16" s="428"/>
      <c r="I16" s="429"/>
      <c r="J16" s="427" t="s">
        <v>9</v>
      </c>
      <c r="K16" s="428"/>
      <c r="L16" s="429"/>
      <c r="M16" s="427" t="s">
        <v>10</v>
      </c>
      <c r="N16" s="428"/>
      <c r="O16" s="429"/>
      <c r="P16" s="427" t="s">
        <v>11</v>
      </c>
      <c r="Q16" s="428"/>
      <c r="R16" s="429"/>
      <c r="S16" s="176"/>
      <c r="T16" s="176"/>
      <c r="U16" s="176"/>
      <c r="V16" s="176"/>
      <c r="W16" s="176"/>
      <c r="X16" s="176"/>
      <c r="Y16" s="177"/>
      <c r="Z16" s="48"/>
      <c r="AA16" s="48"/>
      <c r="AB16" s="48"/>
      <c r="AC16" s="48"/>
      <c r="AD16" s="48"/>
      <c r="AE16" s="14"/>
      <c r="AF16" s="14"/>
      <c r="AG16" s="14"/>
      <c r="AH16" s="31"/>
      <c r="AI16" s="14"/>
      <c r="AJ16" s="14"/>
      <c r="AK16" s="14"/>
      <c r="AL16" s="14"/>
      <c r="AM16" s="14"/>
    </row>
    <row r="17" spans="1:39" x14ac:dyDescent="0.2">
      <c r="A17" s="173" t="s">
        <v>15</v>
      </c>
      <c r="B17" s="155" t="s">
        <v>14</v>
      </c>
      <c r="C17" s="76" t="s">
        <v>12</v>
      </c>
      <c r="D17" s="173" t="s">
        <v>15</v>
      </c>
      <c r="E17" s="155" t="s">
        <v>14</v>
      </c>
      <c r="F17" s="76" t="s">
        <v>12</v>
      </c>
      <c r="G17" s="173" t="s">
        <v>15</v>
      </c>
      <c r="H17" s="155" t="s">
        <v>14</v>
      </c>
      <c r="I17" s="76" t="s">
        <v>12</v>
      </c>
      <c r="J17" s="173" t="s">
        <v>15</v>
      </c>
      <c r="K17" s="155" t="s">
        <v>14</v>
      </c>
      <c r="L17" s="76" t="s">
        <v>12</v>
      </c>
      <c r="M17" s="173" t="s">
        <v>15</v>
      </c>
      <c r="N17" s="155" t="s">
        <v>14</v>
      </c>
      <c r="O17" s="76" t="s">
        <v>12</v>
      </c>
      <c r="P17" s="173" t="s">
        <v>15</v>
      </c>
      <c r="Q17" s="155" t="s">
        <v>14</v>
      </c>
      <c r="R17" s="174" t="s">
        <v>12</v>
      </c>
      <c r="S17" s="176"/>
      <c r="T17" s="176"/>
      <c r="U17" s="176"/>
      <c r="V17" s="176"/>
      <c r="W17" s="176"/>
      <c r="X17" s="176"/>
      <c r="Y17" s="177"/>
      <c r="Z17" s="48"/>
      <c r="AA17" s="48"/>
      <c r="AB17" s="48"/>
      <c r="AC17" s="48"/>
      <c r="AD17" s="48"/>
      <c r="AE17" s="14"/>
      <c r="AF17" s="14"/>
      <c r="AG17" s="14"/>
      <c r="AH17" s="31"/>
      <c r="AI17" s="14"/>
      <c r="AJ17" s="14"/>
      <c r="AK17" s="14"/>
      <c r="AL17" s="14"/>
      <c r="AM17" s="14"/>
    </row>
    <row r="18" spans="1:39" x14ac:dyDescent="0.2">
      <c r="A18" s="261">
        <v>-9999999</v>
      </c>
      <c r="B18" s="262">
        <v>0</v>
      </c>
      <c r="C18" s="263">
        <v>0</v>
      </c>
      <c r="D18" s="261">
        <v>-9999999</v>
      </c>
      <c r="E18" s="262">
        <v>0</v>
      </c>
      <c r="F18" s="263">
        <v>0</v>
      </c>
      <c r="G18" s="261">
        <v>-9999999</v>
      </c>
      <c r="H18" s="262">
        <v>0</v>
      </c>
      <c r="I18" s="263">
        <v>0</v>
      </c>
      <c r="J18" s="261">
        <v>-9999999</v>
      </c>
      <c r="K18" s="262">
        <v>0</v>
      </c>
      <c r="L18" s="263">
        <v>0</v>
      </c>
      <c r="M18" s="261">
        <v>-9999999</v>
      </c>
      <c r="N18" s="262">
        <v>0</v>
      </c>
      <c r="O18" s="263">
        <v>0</v>
      </c>
      <c r="P18" s="261">
        <v>-9999999</v>
      </c>
      <c r="Q18" s="262">
        <v>0</v>
      </c>
      <c r="R18" s="263">
        <v>0</v>
      </c>
      <c r="S18" s="176"/>
      <c r="T18" s="176"/>
      <c r="U18" s="176"/>
      <c r="V18" s="176"/>
      <c r="W18" s="176"/>
      <c r="X18" s="176"/>
      <c r="Y18" s="177"/>
      <c r="Z18" s="48"/>
      <c r="AA18" s="48"/>
      <c r="AB18" s="48"/>
      <c r="AC18" s="48"/>
      <c r="AD18" s="48"/>
      <c r="AE18" s="14"/>
      <c r="AF18" s="14"/>
      <c r="AG18" s="14"/>
      <c r="AH18" s="31"/>
      <c r="AI18" s="14"/>
      <c r="AJ18" s="14"/>
      <c r="AK18" s="14"/>
      <c r="AL18" s="14"/>
      <c r="AM18" s="14"/>
    </row>
    <row r="19" spans="1:39" x14ac:dyDescent="0.2">
      <c r="A19" s="261">
        <v>0.01</v>
      </c>
      <c r="B19" s="262">
        <v>0</v>
      </c>
      <c r="C19" s="263">
        <v>0.05</v>
      </c>
      <c r="D19" s="261">
        <v>0.01</v>
      </c>
      <c r="E19" s="262">
        <v>0</v>
      </c>
      <c r="F19" s="263">
        <v>0.05</v>
      </c>
      <c r="G19" s="261">
        <v>0.01</v>
      </c>
      <c r="H19" s="262">
        <v>0</v>
      </c>
      <c r="I19" s="263">
        <v>0.05</v>
      </c>
      <c r="J19" s="261">
        <v>0.01</v>
      </c>
      <c r="K19" s="262">
        <v>0</v>
      </c>
      <c r="L19" s="263">
        <v>0.05</v>
      </c>
      <c r="M19" s="261">
        <v>0.01</v>
      </c>
      <c r="N19" s="262">
        <v>0</v>
      </c>
      <c r="O19" s="263">
        <v>0.05</v>
      </c>
      <c r="P19" s="261">
        <v>0.01</v>
      </c>
      <c r="Q19" s="262">
        <v>0</v>
      </c>
      <c r="R19" s="263">
        <v>0.05</v>
      </c>
      <c r="S19" s="176"/>
      <c r="T19" s="176"/>
      <c r="U19" s="176"/>
      <c r="V19" s="176"/>
      <c r="W19" s="176"/>
      <c r="X19" s="176"/>
      <c r="Y19" s="177"/>
      <c r="Z19" s="48"/>
      <c r="AA19" s="48"/>
      <c r="AB19" s="48"/>
      <c r="AC19" s="48"/>
      <c r="AD19" s="48"/>
      <c r="AE19" s="14"/>
      <c r="AF19" s="14"/>
      <c r="AG19" s="14"/>
      <c r="AH19" s="31"/>
      <c r="AI19" s="14"/>
      <c r="AJ19" s="14"/>
      <c r="AK19" s="14"/>
      <c r="AL19" s="14"/>
      <c r="AM19" s="14"/>
    </row>
    <row r="20" spans="1:39" x14ac:dyDescent="0.2">
      <c r="A20" s="261">
        <f t="shared" ref="A20:A27" si="18">+ROUND($P20/12*A$15,2)</f>
        <v>37644.04</v>
      </c>
      <c r="B20" s="262">
        <f t="shared" ref="B20:B27" si="19">+B19+ROUND((A20-A19)*C19,2)</f>
        <v>1882.2</v>
      </c>
      <c r="C20" s="263">
        <f t="shared" ref="C20:C27" si="20">+F20</f>
        <v>0.09</v>
      </c>
      <c r="D20" s="261">
        <f t="shared" ref="D20:D27" si="21">+ROUND($P20/12*D$15,2)</f>
        <v>43021.760000000002</v>
      </c>
      <c r="E20" s="262">
        <f t="shared" ref="E20:E27" si="22">+E19+ROUND((D20-D19)*F19,2)</f>
        <v>2151.09</v>
      </c>
      <c r="F20" s="263">
        <f t="shared" ref="F20:F27" si="23">+I20</f>
        <v>0.09</v>
      </c>
      <c r="G20" s="261">
        <f t="shared" ref="G20:G27" si="24">+ROUND($P20/12*G$15,2)</f>
        <v>48399.48</v>
      </c>
      <c r="H20" s="262">
        <f t="shared" ref="H20:H27" si="25">+H19+ROUND((G20-G19)*I19,2)</f>
        <v>2419.9699999999998</v>
      </c>
      <c r="I20" s="263">
        <f t="shared" ref="I20:I27" si="26">+L20</f>
        <v>0.09</v>
      </c>
      <c r="J20" s="261">
        <f t="shared" ref="J20:J27" si="27">+ROUND($P20/12*J$15,2)</f>
        <v>53777.2</v>
      </c>
      <c r="K20" s="262">
        <f t="shared" ref="K20:K27" si="28">+K19+ROUND((J20-J19)*L19,2)</f>
        <v>2688.86</v>
      </c>
      <c r="L20" s="263">
        <f t="shared" ref="L20:L27" si="29">+O20</f>
        <v>0.09</v>
      </c>
      <c r="M20" s="261">
        <f t="shared" ref="M20:M27" si="30">+ROUND($P20/12*M$15,2)</f>
        <v>59154.92</v>
      </c>
      <c r="N20" s="262">
        <f t="shared" ref="N20:N27" si="31">+N19+ROUND((M20-M19)*O19,2)</f>
        <v>2957.75</v>
      </c>
      <c r="O20" s="263">
        <f t="shared" ref="O20:O27" si="32">+R20</f>
        <v>0.09</v>
      </c>
      <c r="P20" s="261">
        <v>64532.639999999999</v>
      </c>
      <c r="Q20" s="262">
        <f>+ROUND(P20*0.05,2)</f>
        <v>3226.63</v>
      </c>
      <c r="R20" s="263">
        <v>0.09</v>
      </c>
      <c r="S20" s="176"/>
      <c r="T20" s="176"/>
      <c r="U20" s="176"/>
      <c r="V20" s="176"/>
      <c r="W20" s="176"/>
      <c r="X20" s="176"/>
      <c r="Y20" s="177"/>
      <c r="Z20" s="48"/>
      <c r="AA20" s="48"/>
      <c r="AB20" s="48"/>
      <c r="AC20" s="48"/>
      <c r="AD20" s="48"/>
      <c r="AE20" s="14"/>
      <c r="AF20" s="14"/>
      <c r="AG20" s="14"/>
      <c r="AH20" s="31"/>
      <c r="AI20" s="14"/>
      <c r="AJ20" s="14"/>
      <c r="AK20" s="14"/>
      <c r="AL20" s="14"/>
      <c r="AM20" s="14"/>
    </row>
    <row r="21" spans="1:39" x14ac:dyDescent="0.2">
      <c r="A21" s="261">
        <f t="shared" si="18"/>
        <v>75288.09</v>
      </c>
      <c r="B21" s="262">
        <f t="shared" si="19"/>
        <v>5270.16</v>
      </c>
      <c r="C21" s="263">
        <f t="shared" si="20"/>
        <v>0.12</v>
      </c>
      <c r="D21" s="261">
        <f t="shared" si="21"/>
        <v>86043.53</v>
      </c>
      <c r="E21" s="262">
        <f t="shared" si="22"/>
        <v>6023.05</v>
      </c>
      <c r="F21" s="263">
        <f t="shared" si="23"/>
        <v>0.12</v>
      </c>
      <c r="G21" s="261">
        <f t="shared" si="24"/>
        <v>96798.97</v>
      </c>
      <c r="H21" s="262">
        <f t="shared" si="25"/>
        <v>6775.92</v>
      </c>
      <c r="I21" s="263">
        <f t="shared" si="26"/>
        <v>0.12</v>
      </c>
      <c r="J21" s="261">
        <f t="shared" si="27"/>
        <v>107554.41</v>
      </c>
      <c r="K21" s="262">
        <f t="shared" si="28"/>
        <v>7528.8099999999995</v>
      </c>
      <c r="L21" s="263">
        <f t="shared" si="29"/>
        <v>0.12</v>
      </c>
      <c r="M21" s="261">
        <f t="shared" si="30"/>
        <v>118309.85</v>
      </c>
      <c r="N21" s="262">
        <f t="shared" si="31"/>
        <v>8281.6899999999987</v>
      </c>
      <c r="O21" s="263">
        <f t="shared" si="32"/>
        <v>0.12</v>
      </c>
      <c r="P21" s="261">
        <v>129065.29</v>
      </c>
      <c r="Q21" s="262">
        <f t="shared" ref="Q21:Q27" si="33">+Q20+ROUND((P21-P20)*R20,2)</f>
        <v>9034.57</v>
      </c>
      <c r="R21" s="263">
        <v>0.12</v>
      </c>
      <c r="S21" s="176"/>
      <c r="T21" s="176"/>
      <c r="U21" s="176"/>
      <c r="V21" s="176"/>
      <c r="W21" s="176"/>
      <c r="X21" s="176"/>
      <c r="Y21" s="177"/>
      <c r="Z21" s="48"/>
      <c r="AA21" s="48"/>
      <c r="AB21" s="48"/>
      <c r="AC21" s="48"/>
      <c r="AD21" s="48"/>
      <c r="AE21" s="14"/>
      <c r="AF21" s="14"/>
      <c r="AG21" s="14"/>
      <c r="AH21" s="31"/>
      <c r="AI21" s="14"/>
      <c r="AJ21" s="14"/>
      <c r="AK21" s="14"/>
      <c r="AL21" s="14"/>
      <c r="AM21" s="14"/>
    </row>
    <row r="22" spans="1:39" x14ac:dyDescent="0.2">
      <c r="A22" s="261">
        <f t="shared" si="18"/>
        <v>112932.13</v>
      </c>
      <c r="B22" s="262">
        <f t="shared" si="19"/>
        <v>9787.4399999999987</v>
      </c>
      <c r="C22" s="263">
        <f t="shared" si="20"/>
        <v>0.15</v>
      </c>
      <c r="D22" s="261">
        <f t="shared" si="21"/>
        <v>129065.29</v>
      </c>
      <c r="E22" s="262">
        <f t="shared" si="22"/>
        <v>11185.66</v>
      </c>
      <c r="F22" s="263">
        <f t="shared" si="23"/>
        <v>0.15</v>
      </c>
      <c r="G22" s="261">
        <f t="shared" si="24"/>
        <v>145198.45000000001</v>
      </c>
      <c r="H22" s="262">
        <f t="shared" si="25"/>
        <v>12583.86</v>
      </c>
      <c r="I22" s="263">
        <f t="shared" si="26"/>
        <v>0.15</v>
      </c>
      <c r="J22" s="261">
        <f t="shared" si="27"/>
        <v>161331.60999999999</v>
      </c>
      <c r="K22" s="262">
        <f t="shared" si="28"/>
        <v>13982.07</v>
      </c>
      <c r="L22" s="263">
        <f t="shared" si="29"/>
        <v>0.15</v>
      </c>
      <c r="M22" s="261">
        <f t="shared" si="30"/>
        <v>177464.77</v>
      </c>
      <c r="N22" s="262">
        <f t="shared" si="31"/>
        <v>15380.279999999999</v>
      </c>
      <c r="O22" s="263">
        <f t="shared" si="32"/>
        <v>0.15</v>
      </c>
      <c r="P22" s="261">
        <v>193597.93</v>
      </c>
      <c r="Q22" s="262">
        <f t="shared" si="33"/>
        <v>16778.489999999998</v>
      </c>
      <c r="R22" s="263">
        <v>0.15</v>
      </c>
      <c r="S22" s="176"/>
      <c r="T22" s="176"/>
      <c r="U22" s="176"/>
      <c r="V22" s="176"/>
      <c r="W22" s="176"/>
      <c r="X22" s="176"/>
      <c r="Y22" s="177"/>
      <c r="Z22" s="48"/>
      <c r="AA22" s="48"/>
      <c r="AB22" s="48"/>
      <c r="AC22" s="48"/>
      <c r="AD22" s="48"/>
      <c r="AE22" s="14"/>
      <c r="AF22" s="14"/>
      <c r="AG22" s="14"/>
      <c r="AH22" s="31"/>
      <c r="AI22" s="14"/>
      <c r="AJ22" s="14"/>
      <c r="AK22" s="14"/>
      <c r="AL22" s="14"/>
      <c r="AM22" s="14"/>
    </row>
    <row r="23" spans="1:39" x14ac:dyDescent="0.2">
      <c r="A23" s="261">
        <f t="shared" si="18"/>
        <v>150576.17000000001</v>
      </c>
      <c r="B23" s="262">
        <f t="shared" si="19"/>
        <v>15434.05</v>
      </c>
      <c r="C23" s="263">
        <f t="shared" si="20"/>
        <v>0.19</v>
      </c>
      <c r="D23" s="261">
        <f t="shared" si="21"/>
        <v>172087.05</v>
      </c>
      <c r="E23" s="262">
        <f t="shared" si="22"/>
        <v>17638.919999999998</v>
      </c>
      <c r="F23" s="263">
        <f t="shared" si="23"/>
        <v>0.19</v>
      </c>
      <c r="G23" s="261">
        <f t="shared" si="24"/>
        <v>193597.94</v>
      </c>
      <c r="H23" s="262">
        <f t="shared" si="25"/>
        <v>19843.78</v>
      </c>
      <c r="I23" s="263">
        <f t="shared" si="26"/>
        <v>0.19</v>
      </c>
      <c r="J23" s="261">
        <f t="shared" si="27"/>
        <v>215108.82</v>
      </c>
      <c r="K23" s="262">
        <f t="shared" si="28"/>
        <v>22048.65</v>
      </c>
      <c r="L23" s="263">
        <f t="shared" si="29"/>
        <v>0.19</v>
      </c>
      <c r="M23" s="261">
        <f t="shared" si="30"/>
        <v>236619.7</v>
      </c>
      <c r="N23" s="262">
        <f t="shared" si="31"/>
        <v>24253.519999999997</v>
      </c>
      <c r="O23" s="263">
        <f t="shared" si="32"/>
        <v>0.19</v>
      </c>
      <c r="P23" s="261">
        <v>258130.58</v>
      </c>
      <c r="Q23" s="262">
        <f t="shared" si="33"/>
        <v>26458.39</v>
      </c>
      <c r="R23" s="263">
        <v>0.19</v>
      </c>
      <c r="S23" s="176"/>
      <c r="T23" s="176"/>
      <c r="U23" s="176"/>
      <c r="V23" s="176"/>
      <c r="W23" s="176"/>
      <c r="X23" s="176"/>
      <c r="Y23" s="177"/>
      <c r="Z23" s="48"/>
      <c r="AA23" s="48"/>
      <c r="AB23" s="48"/>
      <c r="AC23" s="48"/>
      <c r="AD23" s="48"/>
      <c r="AE23" s="14"/>
      <c r="AF23" s="14"/>
      <c r="AG23" s="14"/>
      <c r="AH23" s="31"/>
      <c r="AI23" s="14"/>
      <c r="AJ23" s="14"/>
      <c r="AK23" s="14"/>
      <c r="AL23" s="14"/>
      <c r="AM23" s="14"/>
    </row>
    <row r="24" spans="1:39" x14ac:dyDescent="0.2">
      <c r="A24" s="261">
        <f t="shared" si="18"/>
        <v>225864.25</v>
      </c>
      <c r="B24" s="262">
        <f t="shared" si="19"/>
        <v>29738.79</v>
      </c>
      <c r="C24" s="263">
        <f t="shared" si="20"/>
        <v>0.23</v>
      </c>
      <c r="D24" s="261">
        <f t="shared" si="21"/>
        <v>258130.57</v>
      </c>
      <c r="E24" s="262">
        <f t="shared" si="22"/>
        <v>33987.19</v>
      </c>
      <c r="F24" s="263">
        <f t="shared" si="23"/>
        <v>0.23</v>
      </c>
      <c r="G24" s="261">
        <f t="shared" si="24"/>
        <v>290396.90000000002</v>
      </c>
      <c r="H24" s="262">
        <f t="shared" si="25"/>
        <v>38235.58</v>
      </c>
      <c r="I24" s="263">
        <f t="shared" si="26"/>
        <v>0.23</v>
      </c>
      <c r="J24" s="261">
        <f t="shared" si="27"/>
        <v>322663.21999999997</v>
      </c>
      <c r="K24" s="262">
        <f t="shared" si="28"/>
        <v>42483.990000000005</v>
      </c>
      <c r="L24" s="263">
        <f t="shared" si="29"/>
        <v>0.23</v>
      </c>
      <c r="M24" s="261">
        <f t="shared" si="30"/>
        <v>354929.54</v>
      </c>
      <c r="N24" s="262">
        <f t="shared" si="31"/>
        <v>46732.39</v>
      </c>
      <c r="O24" s="263">
        <f t="shared" si="32"/>
        <v>0.23</v>
      </c>
      <c r="P24" s="261">
        <v>387195.86</v>
      </c>
      <c r="Q24" s="262">
        <f t="shared" si="33"/>
        <v>50980.79</v>
      </c>
      <c r="R24" s="263">
        <v>0.23</v>
      </c>
      <c r="S24" s="176"/>
      <c r="T24" s="176"/>
      <c r="U24" s="176"/>
      <c r="V24" s="176"/>
      <c r="W24" s="176"/>
      <c r="X24" s="176"/>
      <c r="Y24" s="177"/>
      <c r="Z24" s="48"/>
      <c r="AA24" s="48"/>
      <c r="AB24" s="48"/>
      <c r="AC24" s="48"/>
      <c r="AD24" s="48"/>
      <c r="AE24" s="14"/>
      <c r="AF24" s="14"/>
      <c r="AG24" s="14"/>
      <c r="AH24" s="31"/>
      <c r="AI24" s="14"/>
      <c r="AJ24" s="14"/>
      <c r="AK24" s="14"/>
      <c r="AL24" s="14"/>
      <c r="AM24" s="14"/>
    </row>
    <row r="25" spans="1:39" x14ac:dyDescent="0.2">
      <c r="A25" s="261">
        <f t="shared" si="18"/>
        <v>301152.33</v>
      </c>
      <c r="B25" s="262">
        <f t="shared" si="19"/>
        <v>47055.05</v>
      </c>
      <c r="C25" s="263">
        <f t="shared" si="20"/>
        <v>0.27</v>
      </c>
      <c r="D25" s="261">
        <f t="shared" si="21"/>
        <v>344174.09</v>
      </c>
      <c r="E25" s="262">
        <f t="shared" si="22"/>
        <v>53777.2</v>
      </c>
      <c r="F25" s="263">
        <f t="shared" si="23"/>
        <v>0.27</v>
      </c>
      <c r="G25" s="261">
        <f t="shared" si="24"/>
        <v>387195.86</v>
      </c>
      <c r="H25" s="262">
        <f t="shared" si="25"/>
        <v>60499.34</v>
      </c>
      <c r="I25" s="263">
        <f t="shared" si="26"/>
        <v>0.27</v>
      </c>
      <c r="J25" s="261">
        <f t="shared" si="27"/>
        <v>430217.62</v>
      </c>
      <c r="K25" s="262">
        <f t="shared" si="28"/>
        <v>67221.5</v>
      </c>
      <c r="L25" s="263">
        <f t="shared" si="29"/>
        <v>0.27</v>
      </c>
      <c r="M25" s="261">
        <f t="shared" si="30"/>
        <v>473239.38</v>
      </c>
      <c r="N25" s="262">
        <f t="shared" si="31"/>
        <v>73943.649999999994</v>
      </c>
      <c r="O25" s="263">
        <f t="shared" si="32"/>
        <v>0.27</v>
      </c>
      <c r="P25" s="261">
        <v>516261.14</v>
      </c>
      <c r="Q25" s="262">
        <f t="shared" si="33"/>
        <v>80665.8</v>
      </c>
      <c r="R25" s="263">
        <v>0.27</v>
      </c>
      <c r="S25" s="176"/>
      <c r="T25" s="176"/>
      <c r="U25" s="176"/>
      <c r="V25" s="176"/>
      <c r="W25" s="176"/>
      <c r="X25" s="176"/>
      <c r="Y25" s="177"/>
      <c r="Z25" s="48"/>
      <c r="AA25" s="48"/>
      <c r="AB25" s="48"/>
      <c r="AC25" s="48"/>
      <c r="AD25" s="48"/>
      <c r="AE25" s="14"/>
      <c r="AF25" s="14"/>
      <c r="AG25" s="14"/>
      <c r="AH25" s="31"/>
      <c r="AI25" s="14"/>
      <c r="AJ25" s="14"/>
      <c r="AK25" s="14"/>
      <c r="AL25" s="14"/>
      <c r="AM25" s="14"/>
    </row>
    <row r="26" spans="1:39" x14ac:dyDescent="0.2">
      <c r="A26" s="261">
        <f t="shared" si="18"/>
        <v>451728.5</v>
      </c>
      <c r="B26" s="262">
        <f t="shared" si="19"/>
        <v>87710.62</v>
      </c>
      <c r="C26" s="263">
        <f t="shared" si="20"/>
        <v>0.31</v>
      </c>
      <c r="D26" s="261">
        <f t="shared" si="21"/>
        <v>516261.14</v>
      </c>
      <c r="E26" s="262">
        <f t="shared" si="22"/>
        <v>100240.7</v>
      </c>
      <c r="F26" s="263">
        <f t="shared" si="23"/>
        <v>0.31</v>
      </c>
      <c r="G26" s="261">
        <f t="shared" si="24"/>
        <v>580793.78</v>
      </c>
      <c r="H26" s="262">
        <f t="shared" si="25"/>
        <v>112770.78</v>
      </c>
      <c r="I26" s="263">
        <f t="shared" si="26"/>
        <v>0.31</v>
      </c>
      <c r="J26" s="261">
        <f t="shared" si="27"/>
        <v>645326.43000000005</v>
      </c>
      <c r="K26" s="262">
        <f t="shared" si="28"/>
        <v>125300.88</v>
      </c>
      <c r="L26" s="263">
        <f t="shared" si="29"/>
        <v>0.31</v>
      </c>
      <c r="M26" s="261">
        <f t="shared" si="30"/>
        <v>709859.07</v>
      </c>
      <c r="N26" s="262">
        <f t="shared" si="31"/>
        <v>137830.97</v>
      </c>
      <c r="O26" s="263">
        <f t="shared" si="32"/>
        <v>0.31</v>
      </c>
      <c r="P26" s="261">
        <v>774391.71</v>
      </c>
      <c r="Q26" s="262">
        <f t="shared" si="33"/>
        <v>150361.04999999999</v>
      </c>
      <c r="R26" s="263">
        <v>0.31</v>
      </c>
      <c r="S26" s="176"/>
      <c r="T26" s="176"/>
      <c r="U26" s="176"/>
      <c r="V26" s="176"/>
      <c r="W26" s="176"/>
      <c r="X26" s="176"/>
      <c r="Y26" s="177"/>
      <c r="Z26" s="48"/>
      <c r="AA26" s="48"/>
      <c r="AB26" s="48"/>
      <c r="AC26" s="48"/>
      <c r="AD26" s="48"/>
      <c r="AE26" s="14"/>
      <c r="AF26" s="14"/>
      <c r="AG26" s="14"/>
      <c r="AH26" s="31"/>
      <c r="AI26" s="14"/>
      <c r="AJ26" s="14"/>
      <c r="AK26" s="14"/>
      <c r="AL26" s="14"/>
      <c r="AM26" s="14"/>
    </row>
    <row r="27" spans="1:39" x14ac:dyDescent="0.2">
      <c r="A27" s="264">
        <f t="shared" si="18"/>
        <v>602304.68000000005</v>
      </c>
      <c r="B27" s="265">
        <f t="shared" si="19"/>
        <v>134389.24</v>
      </c>
      <c r="C27" s="266">
        <f t="shared" si="20"/>
        <v>0.35</v>
      </c>
      <c r="D27" s="264">
        <f t="shared" si="21"/>
        <v>688348.2</v>
      </c>
      <c r="E27" s="265">
        <f t="shared" si="22"/>
        <v>153587.69</v>
      </c>
      <c r="F27" s="266">
        <f t="shared" si="23"/>
        <v>0.35</v>
      </c>
      <c r="G27" s="264">
        <f t="shared" si="24"/>
        <v>774391.73</v>
      </c>
      <c r="H27" s="265">
        <f t="shared" si="25"/>
        <v>172786.14</v>
      </c>
      <c r="I27" s="266">
        <f t="shared" si="26"/>
        <v>0.35</v>
      </c>
      <c r="J27" s="264">
        <f t="shared" si="27"/>
        <v>860435.25</v>
      </c>
      <c r="K27" s="265">
        <f t="shared" si="28"/>
        <v>191984.61</v>
      </c>
      <c r="L27" s="266">
        <f t="shared" si="29"/>
        <v>0.35</v>
      </c>
      <c r="M27" s="264">
        <f t="shared" si="30"/>
        <v>946478.78</v>
      </c>
      <c r="N27" s="265">
        <f t="shared" si="31"/>
        <v>211183.08000000002</v>
      </c>
      <c r="O27" s="266">
        <f t="shared" si="32"/>
        <v>0.35</v>
      </c>
      <c r="P27" s="264">
        <v>1032522.3</v>
      </c>
      <c r="Q27" s="265">
        <f t="shared" si="33"/>
        <v>230381.52999999997</v>
      </c>
      <c r="R27" s="266">
        <v>0.35</v>
      </c>
      <c r="S27" s="176"/>
      <c r="T27" s="176"/>
      <c r="U27" s="176"/>
      <c r="V27" s="176"/>
      <c r="W27" s="176"/>
      <c r="X27" s="176"/>
      <c r="Y27" s="177"/>
      <c r="Z27" s="48"/>
      <c r="AA27" s="48"/>
      <c r="AB27" s="48"/>
      <c r="AC27" s="48"/>
      <c r="AD27" s="48"/>
      <c r="AE27" s="14"/>
      <c r="AF27" s="14"/>
      <c r="AG27" s="14"/>
      <c r="AH27" s="31"/>
      <c r="AI27" s="14"/>
      <c r="AJ27" s="14"/>
      <c r="AK27" s="14"/>
      <c r="AL27" s="14"/>
      <c r="AM27" s="14"/>
    </row>
    <row r="28" spans="1:39" x14ac:dyDescent="0.2">
      <c r="A28" s="175"/>
      <c r="B28" s="176"/>
      <c r="C28" s="176"/>
      <c r="D28" s="176"/>
      <c r="E28" s="176"/>
      <c r="F28" s="176"/>
      <c r="G28" s="176"/>
      <c r="H28" s="176"/>
      <c r="I28" s="176"/>
      <c r="J28" s="176"/>
      <c r="K28" s="176"/>
      <c r="L28" s="176"/>
      <c r="M28" s="176"/>
      <c r="N28" s="176"/>
      <c r="O28" s="176"/>
      <c r="P28" s="176"/>
      <c r="Q28" s="176"/>
      <c r="R28" s="176"/>
      <c r="S28" s="176"/>
      <c r="T28" s="176"/>
      <c r="U28" s="176"/>
      <c r="V28" s="176"/>
      <c r="W28" s="176"/>
      <c r="X28" s="176"/>
      <c r="Y28" s="177"/>
      <c r="Z28" s="48"/>
      <c r="AA28" s="48"/>
      <c r="AB28" s="48"/>
      <c r="AC28" s="48"/>
      <c r="AD28" s="48"/>
      <c r="AE28" s="14"/>
      <c r="AF28" s="14"/>
      <c r="AG28" s="14"/>
      <c r="AH28" s="31"/>
      <c r="AI28" s="14"/>
      <c r="AJ28" s="14"/>
      <c r="AK28" s="14"/>
      <c r="AL28" s="14"/>
      <c r="AM28" s="14"/>
    </row>
    <row r="29" spans="1:39" ht="25.5" x14ac:dyDescent="0.2">
      <c r="A29" s="176"/>
      <c r="B29" s="178" t="s">
        <v>83</v>
      </c>
      <c r="C29" s="179" t="s">
        <v>82</v>
      </c>
      <c r="D29" s="179" t="s">
        <v>84</v>
      </c>
      <c r="E29" s="179" t="s">
        <v>335</v>
      </c>
      <c r="F29" s="179"/>
      <c r="G29" s="179"/>
      <c r="H29" s="179"/>
      <c r="I29" s="179"/>
      <c r="J29" s="179"/>
      <c r="K29" s="179"/>
      <c r="L29" s="179"/>
      <c r="M29" s="179"/>
      <c r="N29" s="179"/>
      <c r="O29" s="179"/>
      <c r="P29" s="179"/>
      <c r="Q29" s="180"/>
      <c r="R29" s="180"/>
      <c r="S29" s="180"/>
      <c r="T29" s="176"/>
      <c r="U29" s="176"/>
      <c r="V29" s="176"/>
      <c r="W29" s="176"/>
      <c r="X29" s="176"/>
      <c r="Y29" s="177"/>
      <c r="Z29" s="48"/>
      <c r="AA29" s="48"/>
      <c r="AB29" s="48"/>
      <c r="AC29" s="48"/>
      <c r="AD29" s="48"/>
      <c r="AE29" s="14"/>
      <c r="AF29" s="14"/>
      <c r="AG29" s="14"/>
      <c r="AH29" s="31"/>
      <c r="AI29" s="14"/>
      <c r="AJ29" s="14"/>
      <c r="AK29" s="14"/>
      <c r="AL29" s="14"/>
      <c r="AM29" s="14"/>
    </row>
    <row r="30" spans="1:39" x14ac:dyDescent="0.2">
      <c r="A30" s="176"/>
      <c r="B30" s="178"/>
      <c r="C30" s="179">
        <v>1.22</v>
      </c>
      <c r="D30" s="181"/>
      <c r="E30" s="179"/>
      <c r="F30" s="179"/>
      <c r="G30" s="179"/>
      <c r="H30" s="179"/>
      <c r="I30" s="179"/>
      <c r="J30" s="179"/>
      <c r="K30" s="179"/>
      <c r="L30" s="179"/>
      <c r="M30" s="179"/>
      <c r="N30" s="179"/>
      <c r="O30" s="179"/>
      <c r="P30" s="179"/>
      <c r="Q30" s="180"/>
      <c r="R30" s="180"/>
      <c r="S30" s="180"/>
      <c r="T30" s="176"/>
      <c r="U30" s="176"/>
      <c r="V30" s="176"/>
      <c r="W30" s="176"/>
      <c r="X30" s="176"/>
      <c r="Y30" s="177"/>
      <c r="Z30" s="48"/>
      <c r="AA30" s="48"/>
      <c r="AB30" s="48"/>
      <c r="AC30" s="48"/>
      <c r="AD30" s="48"/>
      <c r="AE30" s="14"/>
      <c r="AF30" s="14"/>
      <c r="AG30" s="14"/>
      <c r="AH30" s="31"/>
      <c r="AI30" s="14"/>
      <c r="AJ30" s="14"/>
      <c r="AK30" s="14"/>
      <c r="AL30" s="14"/>
      <c r="AM30" s="14"/>
    </row>
    <row r="31" spans="1:39" ht="13.5" thickBot="1" x14ac:dyDescent="0.25">
      <c r="A31" s="182">
        <v>1</v>
      </c>
      <c r="B31" s="183">
        <v>0</v>
      </c>
      <c r="C31" s="183">
        <v>1</v>
      </c>
      <c r="D31" s="183">
        <v>2</v>
      </c>
      <c r="E31" s="183">
        <v>3</v>
      </c>
      <c r="F31" s="183">
        <v>4</v>
      </c>
      <c r="G31" s="183">
        <v>5</v>
      </c>
      <c r="H31" s="183">
        <v>6</v>
      </c>
      <c r="I31" s="183">
        <v>7</v>
      </c>
      <c r="J31" s="183">
        <v>8</v>
      </c>
      <c r="K31" s="183">
        <v>9</v>
      </c>
      <c r="L31" s="183">
        <v>10</v>
      </c>
      <c r="M31" s="183">
        <v>11</v>
      </c>
      <c r="N31" s="183">
        <v>12</v>
      </c>
      <c r="O31" s="183">
        <v>13</v>
      </c>
      <c r="P31" s="183">
        <v>14</v>
      </c>
      <c r="Q31" s="176"/>
      <c r="R31" s="176"/>
      <c r="S31" s="176"/>
      <c r="T31" s="176"/>
      <c r="U31" s="176"/>
      <c r="V31" s="176"/>
      <c r="W31" s="176"/>
      <c r="X31" s="176"/>
      <c r="Y31" s="177"/>
      <c r="Z31" s="48"/>
      <c r="AA31" s="48"/>
      <c r="AB31" s="48"/>
      <c r="AC31" s="48"/>
      <c r="AD31" s="48"/>
      <c r="AE31" s="14"/>
      <c r="AF31" s="14"/>
      <c r="AG31" s="14"/>
      <c r="AH31" s="31"/>
      <c r="AI31" s="14"/>
      <c r="AJ31" s="14"/>
      <c r="AK31" s="14"/>
      <c r="AL31" s="14"/>
      <c r="AM31" s="14"/>
    </row>
    <row r="32" spans="1:39" ht="13.5" thickBot="1" x14ac:dyDescent="0.25">
      <c r="A32" s="176"/>
      <c r="B32" s="435" t="s">
        <v>77</v>
      </c>
      <c r="C32" s="433"/>
      <c r="D32" s="433"/>
      <c r="E32" s="433"/>
      <c r="F32" s="433"/>
      <c r="G32" s="433"/>
      <c r="H32" s="433"/>
      <c r="I32" s="433"/>
      <c r="J32" s="433"/>
      <c r="K32" s="433"/>
      <c r="L32" s="433"/>
      <c r="M32" s="433"/>
      <c r="N32" s="433"/>
      <c r="O32" s="433"/>
      <c r="P32" s="434"/>
      <c r="Q32" s="176"/>
      <c r="R32" s="176"/>
      <c r="S32" s="176"/>
      <c r="T32" s="176"/>
      <c r="U32" s="176"/>
      <c r="V32" s="176"/>
      <c r="W32" s="176"/>
      <c r="AC32" s="48"/>
      <c r="AD32" s="48"/>
      <c r="AE32" s="184"/>
      <c r="AF32" s="184"/>
      <c r="AG32" s="193"/>
      <c r="AH32" s="184"/>
      <c r="AI32" s="14"/>
      <c r="AJ32" s="14"/>
      <c r="AK32" s="14"/>
      <c r="AL32" s="14"/>
      <c r="AM32" s="14"/>
    </row>
    <row r="33" spans="1:39" x14ac:dyDescent="0.2">
      <c r="A33" s="8" t="s">
        <v>28</v>
      </c>
      <c r="B33" s="185">
        <v>1</v>
      </c>
      <c r="C33" s="185">
        <v>2</v>
      </c>
      <c r="D33" s="185">
        <v>3</v>
      </c>
      <c r="E33" s="185">
        <v>4</v>
      </c>
      <c r="F33" s="185">
        <v>5</v>
      </c>
      <c r="G33" s="185">
        <v>6</v>
      </c>
      <c r="H33" s="185">
        <v>7</v>
      </c>
      <c r="I33" s="185">
        <v>8</v>
      </c>
      <c r="J33" s="185">
        <v>9</v>
      </c>
      <c r="K33" s="185">
        <v>10</v>
      </c>
      <c r="L33" s="185">
        <v>11</v>
      </c>
      <c r="M33" s="185">
        <v>12</v>
      </c>
      <c r="N33" s="185">
        <v>13</v>
      </c>
      <c r="O33" s="185">
        <v>14</v>
      </c>
      <c r="P33" s="185">
        <v>15</v>
      </c>
      <c r="Q33" s="176"/>
      <c r="R33" s="176"/>
      <c r="S33" s="176"/>
      <c r="T33" s="176"/>
      <c r="U33" s="176"/>
      <c r="V33" s="176"/>
      <c r="W33" s="176"/>
      <c r="AC33" s="48"/>
      <c r="AD33" s="48"/>
      <c r="AE33" s="184"/>
      <c r="AF33" s="184"/>
      <c r="AG33" s="193"/>
      <c r="AH33" s="184"/>
      <c r="AI33" s="14"/>
      <c r="AJ33" s="14"/>
      <c r="AK33" s="14"/>
      <c r="AL33" s="14"/>
      <c r="AM33" s="14"/>
    </row>
    <row r="34" spans="1:39" x14ac:dyDescent="0.2">
      <c r="A34" s="8">
        <v>0</v>
      </c>
      <c r="B34" s="267">
        <v>0</v>
      </c>
      <c r="C34" s="268">
        <v>0</v>
      </c>
      <c r="D34" s="268">
        <v>0</v>
      </c>
      <c r="E34" s="268">
        <v>0</v>
      </c>
      <c r="F34" s="176"/>
      <c r="G34" s="176"/>
      <c r="H34" s="176"/>
      <c r="I34" s="9"/>
      <c r="J34" s="176"/>
      <c r="K34" s="176"/>
      <c r="L34" s="176"/>
      <c r="M34" s="176"/>
      <c r="N34" s="176"/>
      <c r="O34" s="176"/>
      <c r="P34" s="176"/>
      <c r="Q34" s="176"/>
      <c r="R34" s="176"/>
      <c r="S34" s="176"/>
      <c r="T34" s="176"/>
      <c r="U34" s="176"/>
      <c r="V34" s="176"/>
      <c r="W34" s="176"/>
      <c r="AC34" s="48"/>
      <c r="AD34" s="48"/>
      <c r="AE34" s="184"/>
      <c r="AF34" s="184"/>
      <c r="AG34" s="193"/>
      <c r="AH34" s="184"/>
      <c r="AI34" s="14"/>
      <c r="AJ34" s="14"/>
      <c r="AK34" s="14"/>
      <c r="AL34" s="14"/>
      <c r="AM34" s="14"/>
    </row>
    <row r="35" spans="1:39" x14ac:dyDescent="0.2">
      <c r="A35" s="8">
        <v>1</v>
      </c>
      <c r="B35" s="267">
        <f t="shared" ref="B35:B44" si="34">+ROUND($B$47/12*A35,2)</f>
        <v>13973.2</v>
      </c>
      <c r="C35" s="267">
        <f t="shared" ref="C35:C44" si="35">+ROUND(B35*1.22,2)</f>
        <v>17047.3</v>
      </c>
      <c r="D35" s="267"/>
      <c r="E35" s="268"/>
      <c r="F35" s="176"/>
      <c r="G35" s="256" t="s">
        <v>405</v>
      </c>
      <c r="H35" s="176"/>
      <c r="I35" s="9"/>
      <c r="J35" s="176"/>
      <c r="K35" s="176"/>
      <c r="L35" s="176"/>
      <c r="M35" s="14"/>
      <c r="N35" s="14"/>
      <c r="O35" s="14"/>
      <c r="P35" s="176"/>
      <c r="Q35" s="176"/>
      <c r="R35" s="176"/>
      <c r="S35" s="176"/>
      <c r="T35" s="176"/>
      <c r="U35" s="176"/>
      <c r="V35" s="176"/>
      <c r="W35" s="176"/>
      <c r="AC35" s="48"/>
      <c r="AD35" s="48"/>
      <c r="AE35" s="184"/>
      <c r="AF35" s="184"/>
      <c r="AG35" s="193"/>
      <c r="AH35" s="184"/>
      <c r="AI35" s="14"/>
      <c r="AJ35" s="14"/>
      <c r="AK35" s="14"/>
      <c r="AL35" s="14"/>
      <c r="AM35" s="14"/>
    </row>
    <row r="36" spans="1:39" x14ac:dyDescent="0.2">
      <c r="A36" s="8">
        <v>2</v>
      </c>
      <c r="B36" s="267">
        <f t="shared" si="34"/>
        <v>27946.400000000001</v>
      </c>
      <c r="C36" s="267">
        <f t="shared" si="35"/>
        <v>34094.61</v>
      </c>
      <c r="D36" s="267"/>
      <c r="E36" s="267"/>
      <c r="F36" s="9"/>
      <c r="G36" s="254" t="s">
        <v>444</v>
      </c>
      <c r="H36" s="9"/>
      <c r="I36" s="9"/>
      <c r="J36" s="9"/>
      <c r="K36" s="9"/>
      <c r="L36" s="9"/>
      <c r="M36" s="9"/>
      <c r="N36" s="9"/>
      <c r="O36" s="9"/>
      <c r="P36" s="9"/>
      <c r="Q36" s="176"/>
      <c r="R36" s="176"/>
      <c r="S36" s="176"/>
      <c r="T36" s="176"/>
      <c r="U36" s="176"/>
      <c r="V36" s="176"/>
      <c r="W36" s="176"/>
      <c r="AC36" s="48"/>
      <c r="AD36" s="48"/>
      <c r="AE36" s="14"/>
      <c r="AF36" s="14"/>
      <c r="AG36" s="14"/>
      <c r="AH36" s="31"/>
      <c r="AI36" s="14"/>
      <c r="AJ36" s="14"/>
      <c r="AK36" s="14"/>
      <c r="AL36" s="14"/>
      <c r="AM36" s="14"/>
    </row>
    <row r="37" spans="1:39" x14ac:dyDescent="0.2">
      <c r="A37" s="8">
        <v>3</v>
      </c>
      <c r="B37" s="267">
        <f t="shared" si="34"/>
        <v>41919.599999999999</v>
      </c>
      <c r="C37" s="267">
        <f t="shared" si="35"/>
        <v>51141.91</v>
      </c>
      <c r="D37" s="267"/>
      <c r="E37" s="267"/>
      <c r="F37" s="9"/>
      <c r="G37" s="9"/>
      <c r="H37" s="9"/>
      <c r="I37" s="9"/>
      <c r="J37" s="9"/>
      <c r="K37" s="9"/>
      <c r="L37" s="9"/>
      <c r="M37" s="9"/>
      <c r="N37" s="9"/>
      <c r="O37" s="9"/>
      <c r="P37" s="9"/>
      <c r="Q37" s="176"/>
      <c r="R37" s="176"/>
      <c r="S37" s="176"/>
      <c r="T37" s="176"/>
      <c r="U37" s="176"/>
      <c r="V37" s="176"/>
      <c r="W37" s="176"/>
      <c r="AC37" s="48"/>
      <c r="AD37" s="48"/>
      <c r="AE37" s="14"/>
      <c r="AF37" s="14"/>
      <c r="AG37" s="14"/>
      <c r="AH37" s="31"/>
      <c r="AI37" s="14"/>
      <c r="AJ37" s="14"/>
      <c r="AK37" s="14"/>
      <c r="AL37" s="14"/>
      <c r="AM37" s="14"/>
    </row>
    <row r="38" spans="1:39" x14ac:dyDescent="0.2">
      <c r="A38" s="8">
        <v>4</v>
      </c>
      <c r="B38" s="267">
        <f t="shared" si="34"/>
        <v>55892.800000000003</v>
      </c>
      <c r="C38" s="267">
        <f t="shared" si="35"/>
        <v>68189.22</v>
      </c>
      <c r="D38" s="267"/>
      <c r="E38" s="267"/>
      <c r="F38" s="9"/>
      <c r="G38" s="9"/>
      <c r="H38" s="9"/>
      <c r="I38" s="9"/>
      <c r="J38" s="9"/>
      <c r="K38" s="9"/>
      <c r="L38" s="9"/>
      <c r="M38" s="9"/>
      <c r="N38" s="9"/>
      <c r="O38" s="9"/>
      <c r="P38" s="9"/>
      <c r="Q38" s="176"/>
      <c r="R38" s="176"/>
      <c r="S38" s="176"/>
      <c r="T38" s="176"/>
      <c r="U38" s="176"/>
      <c r="V38" s="176"/>
      <c r="W38" s="176"/>
      <c r="AC38" s="48"/>
      <c r="AD38" s="48"/>
      <c r="AE38" s="430"/>
      <c r="AF38" s="431"/>
      <c r="AG38" s="14"/>
      <c r="AH38" s="31"/>
      <c r="AI38" s="14"/>
      <c r="AJ38" s="14"/>
      <c r="AK38" s="14"/>
      <c r="AL38" s="14"/>
      <c r="AM38" s="14"/>
    </row>
    <row r="39" spans="1:39" x14ac:dyDescent="0.2">
      <c r="A39" s="8">
        <v>5</v>
      </c>
      <c r="B39" s="267">
        <f t="shared" si="34"/>
        <v>69866</v>
      </c>
      <c r="C39" s="267">
        <f t="shared" si="35"/>
        <v>85236.52</v>
      </c>
      <c r="D39" s="267"/>
      <c r="E39" s="267"/>
      <c r="F39" s="9"/>
      <c r="G39" s="9"/>
      <c r="H39" s="9"/>
      <c r="I39" s="9"/>
      <c r="J39" s="9"/>
      <c r="K39" s="9"/>
      <c r="L39" s="9"/>
      <c r="M39" s="9"/>
      <c r="N39" s="9"/>
      <c r="O39" s="9"/>
      <c r="P39" s="9"/>
      <c r="Q39" s="176"/>
      <c r="R39" s="176"/>
      <c r="S39" s="176"/>
      <c r="T39" s="176"/>
      <c r="U39" s="176"/>
      <c r="V39" s="176"/>
      <c r="W39" s="176"/>
      <c r="AC39" s="48"/>
      <c r="AD39" s="48"/>
      <c r="AE39" s="187"/>
      <c r="AF39" s="187"/>
      <c r="AG39" s="14"/>
      <c r="AH39" s="31"/>
      <c r="AI39" s="14"/>
      <c r="AJ39" s="14"/>
      <c r="AK39" s="14"/>
      <c r="AL39" s="14"/>
      <c r="AM39" s="14"/>
    </row>
    <row r="40" spans="1:39" x14ac:dyDescent="0.2">
      <c r="A40" s="8">
        <v>6</v>
      </c>
      <c r="B40" s="267">
        <f t="shared" si="34"/>
        <v>83839.199999999997</v>
      </c>
      <c r="C40" s="267">
        <f t="shared" si="35"/>
        <v>102283.82</v>
      </c>
      <c r="D40" s="267"/>
      <c r="E40" s="267"/>
      <c r="F40" s="9"/>
      <c r="G40" s="9"/>
      <c r="H40" s="9"/>
      <c r="I40" s="9"/>
      <c r="J40" s="9"/>
      <c r="K40" s="9"/>
      <c r="L40" s="9"/>
      <c r="M40" s="9"/>
      <c r="N40" s="9"/>
      <c r="O40" s="9"/>
      <c r="P40" s="9"/>
      <c r="Q40" s="176"/>
      <c r="R40" s="176"/>
      <c r="S40" s="176"/>
      <c r="T40" s="176"/>
      <c r="U40" s="176"/>
      <c r="V40" s="176"/>
      <c r="W40" s="176"/>
      <c r="AC40" s="48"/>
      <c r="AD40" s="48"/>
      <c r="AE40" s="194"/>
      <c r="AF40" s="194"/>
      <c r="AG40" s="14"/>
      <c r="AH40" s="31"/>
      <c r="AI40" s="14"/>
      <c r="AJ40" s="14"/>
      <c r="AK40" s="14"/>
      <c r="AL40" s="14"/>
      <c r="AM40" s="14"/>
    </row>
    <row r="41" spans="1:39" x14ac:dyDescent="0.2">
      <c r="A41" s="8">
        <v>7</v>
      </c>
      <c r="B41" s="267">
        <f t="shared" si="34"/>
        <v>97812.4</v>
      </c>
      <c r="C41" s="267">
        <f t="shared" si="35"/>
        <v>119331.13</v>
      </c>
      <c r="D41" s="267"/>
      <c r="E41" s="267"/>
      <c r="F41" s="9"/>
      <c r="G41" s="9"/>
      <c r="H41" s="9"/>
      <c r="I41" s="9"/>
      <c r="J41" s="9"/>
      <c r="K41" s="9"/>
      <c r="L41" s="9"/>
      <c r="M41" s="9"/>
      <c r="N41" s="9"/>
      <c r="O41" s="9"/>
      <c r="P41" s="9"/>
      <c r="Q41" s="176"/>
      <c r="R41" s="176"/>
      <c r="S41" s="176"/>
      <c r="T41" s="176"/>
      <c r="U41" s="176"/>
      <c r="V41" s="176"/>
      <c r="W41" s="176"/>
      <c r="AC41" s="48"/>
      <c r="AD41" s="48"/>
      <c r="AE41" s="194"/>
      <c r="AF41" s="194"/>
      <c r="AG41" s="14"/>
      <c r="AH41" s="31"/>
      <c r="AI41" s="14"/>
      <c r="AJ41" s="14"/>
      <c r="AK41" s="14"/>
      <c r="AL41" s="14"/>
      <c r="AM41" s="14"/>
    </row>
    <row r="42" spans="1:39" x14ac:dyDescent="0.2">
      <c r="A42" s="8">
        <v>8</v>
      </c>
      <c r="B42" s="267">
        <f t="shared" si="34"/>
        <v>111785.60000000001</v>
      </c>
      <c r="C42" s="267">
        <f t="shared" si="35"/>
        <v>136378.43</v>
      </c>
      <c r="D42" s="267"/>
      <c r="E42" s="267"/>
      <c r="F42" s="9"/>
      <c r="G42" s="9"/>
      <c r="H42" s="9"/>
      <c r="I42" s="9"/>
      <c r="J42" s="9"/>
      <c r="K42" s="9"/>
      <c r="L42" s="9"/>
      <c r="M42" s="9"/>
      <c r="N42" s="9"/>
      <c r="O42" s="9"/>
      <c r="P42" s="9"/>
      <c r="Q42" s="176"/>
      <c r="R42" s="176"/>
      <c r="S42" s="176"/>
      <c r="T42" s="176"/>
      <c r="U42" s="176"/>
      <c r="V42" s="176"/>
      <c r="W42" s="176"/>
      <c r="AC42" s="48"/>
      <c r="AD42" s="48"/>
      <c r="AE42" s="194"/>
      <c r="AF42" s="194"/>
      <c r="AG42" s="14"/>
      <c r="AH42" s="31"/>
      <c r="AI42" s="14"/>
      <c r="AJ42" s="14"/>
      <c r="AK42" s="14"/>
      <c r="AL42" s="14"/>
      <c r="AM42" s="14"/>
    </row>
    <row r="43" spans="1:39" x14ac:dyDescent="0.2">
      <c r="A43" s="8">
        <v>9</v>
      </c>
      <c r="B43" s="267">
        <f t="shared" si="34"/>
        <v>125758.8</v>
      </c>
      <c r="C43" s="267">
        <f t="shared" si="35"/>
        <v>153425.74</v>
      </c>
      <c r="D43" s="267"/>
      <c r="E43" s="267"/>
      <c r="F43" s="9"/>
      <c r="G43" s="9"/>
      <c r="H43" s="9"/>
      <c r="I43" s="9"/>
      <c r="J43" s="9"/>
      <c r="K43" s="9"/>
      <c r="L43" s="9"/>
      <c r="M43" s="9"/>
      <c r="N43" s="9"/>
      <c r="O43" s="9"/>
      <c r="P43" s="9"/>
      <c r="Q43" s="176"/>
      <c r="R43" s="176"/>
      <c r="S43" s="176"/>
      <c r="T43" s="176"/>
      <c r="U43" s="176"/>
      <c r="V43" s="176"/>
      <c r="W43" s="176"/>
      <c r="AC43" s="48"/>
      <c r="AD43" s="48"/>
      <c r="AE43" s="194"/>
      <c r="AF43" s="194"/>
      <c r="AG43" s="14"/>
      <c r="AH43" s="31"/>
      <c r="AI43" s="14"/>
      <c r="AJ43" s="14"/>
      <c r="AK43" s="14"/>
      <c r="AL43" s="14"/>
      <c r="AM43" s="14"/>
    </row>
    <row r="44" spans="1:39" x14ac:dyDescent="0.2">
      <c r="A44" s="8">
        <v>10</v>
      </c>
      <c r="B44" s="267">
        <f t="shared" si="34"/>
        <v>139732</v>
      </c>
      <c r="C44" s="267">
        <f t="shared" si="35"/>
        <v>170473.04</v>
      </c>
      <c r="D44" s="267"/>
      <c r="E44" s="267"/>
      <c r="F44" s="9"/>
      <c r="G44" s="9"/>
      <c r="H44" s="9"/>
      <c r="I44" s="9"/>
      <c r="J44" s="9"/>
      <c r="K44" s="9"/>
      <c r="L44" s="9"/>
      <c r="M44" s="9"/>
      <c r="N44" s="9"/>
      <c r="O44" s="9"/>
      <c r="P44" s="9"/>
      <c r="Q44" s="176"/>
      <c r="R44" s="176"/>
      <c r="S44" s="176"/>
      <c r="T44" s="176"/>
      <c r="U44" s="176"/>
      <c r="V44" s="176"/>
      <c r="W44" s="176"/>
      <c r="AC44" s="48"/>
      <c r="AD44" s="48"/>
      <c r="AE44" s="194"/>
      <c r="AF44" s="194"/>
      <c r="AG44" s="14"/>
      <c r="AH44" s="31"/>
      <c r="AI44" s="14"/>
      <c r="AJ44" s="14"/>
      <c r="AK44" s="14"/>
      <c r="AL44" s="14"/>
      <c r="AM44" s="14"/>
    </row>
    <row r="45" spans="1:39" x14ac:dyDescent="0.2">
      <c r="A45" s="8">
        <v>11</v>
      </c>
      <c r="B45" s="267">
        <f t="shared" ref="B45" si="36">+ROUND($B$47/12*A45,2)</f>
        <v>153705.20000000001</v>
      </c>
      <c r="C45" s="267">
        <f t="shared" ref="C45" si="37">+ROUND(B45*1.22,2)</f>
        <v>187520.34</v>
      </c>
      <c r="D45" s="267"/>
      <c r="E45" s="267"/>
      <c r="F45" s="9"/>
      <c r="G45" s="9"/>
      <c r="H45" s="9"/>
      <c r="I45" s="9"/>
      <c r="J45" s="9"/>
      <c r="K45" s="9"/>
      <c r="L45" s="9"/>
      <c r="M45" s="9"/>
      <c r="N45" s="9"/>
      <c r="O45" s="9"/>
      <c r="P45" s="9"/>
      <c r="Q45" s="176"/>
      <c r="R45" s="176"/>
      <c r="S45" s="176"/>
      <c r="T45" s="176"/>
      <c r="U45" s="176"/>
      <c r="V45" s="176"/>
      <c r="W45" s="176"/>
      <c r="AC45" s="48"/>
      <c r="AD45" s="48"/>
      <c r="AE45" s="194"/>
      <c r="AF45" s="194"/>
      <c r="AG45" s="14"/>
      <c r="AH45" s="31"/>
      <c r="AI45" s="14"/>
      <c r="AJ45" s="14"/>
      <c r="AK45" s="14"/>
      <c r="AL45" s="14"/>
      <c r="AM45" s="14"/>
    </row>
    <row r="46" spans="1:39" x14ac:dyDescent="0.2">
      <c r="A46" s="8">
        <v>12</v>
      </c>
      <c r="B46" s="267">
        <f>+B47</f>
        <v>167678.39999999999</v>
      </c>
      <c r="C46" s="267">
        <f>+C47</f>
        <v>204567.66</v>
      </c>
      <c r="D46" s="267"/>
      <c r="E46" s="267"/>
      <c r="F46" s="9"/>
      <c r="G46" s="9"/>
      <c r="H46" s="9"/>
      <c r="I46" s="9"/>
      <c r="J46" s="9"/>
      <c r="K46" s="9"/>
      <c r="L46" s="9"/>
      <c r="M46" s="9"/>
      <c r="N46" s="9"/>
      <c r="O46" s="9"/>
      <c r="P46" s="9"/>
      <c r="Q46" s="176"/>
      <c r="R46" s="176"/>
      <c r="S46" s="176"/>
      <c r="T46" s="176"/>
      <c r="U46" s="176"/>
      <c r="V46" s="176"/>
      <c r="W46" s="176"/>
      <c r="AC46" s="48"/>
      <c r="AD46" s="48"/>
      <c r="AE46" s="194"/>
      <c r="AF46" s="194"/>
      <c r="AG46" s="14"/>
      <c r="AH46" s="31"/>
      <c r="AI46" s="14"/>
      <c r="AJ46" s="14"/>
      <c r="AK46" s="14"/>
      <c r="AL46" s="14"/>
      <c r="AM46" s="14"/>
    </row>
    <row r="47" spans="1:39" ht="13.5" thickBot="1" x14ac:dyDescent="0.25">
      <c r="A47" s="8">
        <v>13</v>
      </c>
      <c r="B47" s="267">
        <v>167678.39999999999</v>
      </c>
      <c r="C47" s="267">
        <v>204567.66</v>
      </c>
      <c r="D47" s="267"/>
      <c r="E47" s="267"/>
      <c r="F47" s="9"/>
      <c r="G47" s="9"/>
      <c r="H47" s="9"/>
      <c r="I47" s="9"/>
      <c r="J47" s="9"/>
      <c r="K47" s="9"/>
      <c r="L47" s="9"/>
      <c r="M47" s="9"/>
      <c r="N47" s="9"/>
      <c r="O47" s="9"/>
      <c r="P47" s="9"/>
      <c r="Q47" s="176"/>
      <c r="R47" s="176"/>
      <c r="S47" s="176"/>
      <c r="T47" s="176"/>
      <c r="U47" s="176"/>
      <c r="V47" s="176"/>
      <c r="W47" s="176"/>
      <c r="AC47" s="48"/>
      <c r="AD47" s="48"/>
      <c r="AE47" s="194"/>
      <c r="AF47" s="194"/>
      <c r="AG47" s="14"/>
      <c r="AH47" s="31"/>
      <c r="AI47" s="14"/>
      <c r="AJ47" s="14"/>
      <c r="AK47" s="14"/>
      <c r="AL47" s="14"/>
      <c r="AM47" s="14"/>
    </row>
    <row r="48" spans="1:39" ht="13.5" thickBot="1" x14ac:dyDescent="0.25">
      <c r="A48" s="176"/>
      <c r="B48" s="435" t="s">
        <v>78</v>
      </c>
      <c r="C48" s="433"/>
      <c r="D48" s="433"/>
      <c r="E48" s="433"/>
      <c r="F48" s="433"/>
      <c r="G48" s="433"/>
      <c r="H48" s="433"/>
      <c r="I48" s="433"/>
      <c r="J48" s="433"/>
      <c r="K48" s="433"/>
      <c r="L48" s="433"/>
      <c r="M48" s="433"/>
      <c r="N48" s="433"/>
      <c r="O48" s="433"/>
      <c r="P48" s="434"/>
      <c r="Q48" s="176"/>
      <c r="R48" s="176"/>
      <c r="S48" s="176"/>
      <c r="T48" s="176"/>
      <c r="U48" s="176"/>
      <c r="V48" s="176"/>
      <c r="W48" s="176"/>
      <c r="X48" s="176"/>
      <c r="Y48" s="176"/>
      <c r="Z48" s="176"/>
      <c r="AA48" s="176"/>
      <c r="AB48" s="48"/>
      <c r="AC48" s="48"/>
      <c r="AD48" s="48"/>
      <c r="AE48" s="194"/>
      <c r="AF48" s="194"/>
      <c r="AG48" s="14"/>
      <c r="AH48" s="31"/>
      <c r="AI48" s="14"/>
      <c r="AJ48" s="14"/>
      <c r="AK48" s="14"/>
      <c r="AL48" s="14"/>
      <c r="AM48" s="14"/>
    </row>
    <row r="49" spans="1:39" x14ac:dyDescent="0.2">
      <c r="A49" s="8" t="s">
        <v>28</v>
      </c>
      <c r="B49" s="185">
        <v>1</v>
      </c>
      <c r="C49" s="185">
        <v>2</v>
      </c>
      <c r="D49" s="185">
        <v>3</v>
      </c>
      <c r="E49" s="185">
        <v>4</v>
      </c>
      <c r="F49" s="185">
        <v>5</v>
      </c>
      <c r="G49" s="185">
        <v>6</v>
      </c>
      <c r="H49" s="185">
        <v>7</v>
      </c>
      <c r="I49" s="185">
        <v>8</v>
      </c>
      <c r="J49" s="185">
        <v>9</v>
      </c>
      <c r="K49" s="185">
        <v>10</v>
      </c>
      <c r="L49" s="185">
        <v>11</v>
      </c>
      <c r="M49" s="185">
        <v>12</v>
      </c>
      <c r="N49" s="185">
        <v>13</v>
      </c>
      <c r="O49" s="185">
        <v>14</v>
      </c>
      <c r="P49" s="185">
        <v>15</v>
      </c>
      <c r="Q49" s="176"/>
      <c r="R49" s="176"/>
      <c r="S49" s="176"/>
      <c r="T49" s="176"/>
      <c r="U49" s="176"/>
      <c r="V49" s="176"/>
      <c r="W49" s="176"/>
      <c r="X49" s="176"/>
      <c r="Y49" s="176"/>
      <c r="Z49" s="176"/>
      <c r="AA49" s="176"/>
      <c r="AB49" s="48"/>
      <c r="AC49" s="48"/>
      <c r="AD49" s="48"/>
      <c r="AE49" s="194"/>
      <c r="AF49" s="194"/>
      <c r="AG49" s="14"/>
      <c r="AH49" s="31"/>
      <c r="AI49" s="14"/>
      <c r="AJ49" s="14"/>
      <c r="AK49" s="14"/>
      <c r="AL49" s="14"/>
      <c r="AM49" s="14"/>
    </row>
    <row r="50" spans="1:39" x14ac:dyDescent="0.2">
      <c r="A50" s="8">
        <v>0</v>
      </c>
      <c r="B50" s="260">
        <v>0</v>
      </c>
      <c r="C50" s="260">
        <v>0</v>
      </c>
      <c r="D50" s="260">
        <v>0</v>
      </c>
      <c r="E50" s="260">
        <v>0</v>
      </c>
      <c r="F50" s="176"/>
      <c r="G50" s="176"/>
      <c r="H50" s="176"/>
      <c r="I50" s="176"/>
      <c r="J50" s="176"/>
      <c r="K50" s="176"/>
      <c r="L50" s="176"/>
      <c r="M50" s="176"/>
      <c r="N50" s="176"/>
      <c r="O50" s="176"/>
      <c r="P50" s="176"/>
      <c r="Q50" s="176"/>
      <c r="R50" s="176"/>
      <c r="S50" s="176"/>
      <c r="T50" s="176"/>
      <c r="U50" s="176"/>
      <c r="V50" s="176"/>
      <c r="W50" s="176"/>
      <c r="X50" s="8">
        <v>0</v>
      </c>
      <c r="Y50" s="14" t="s">
        <v>83</v>
      </c>
      <c r="Z50" s="176"/>
      <c r="AA50" s="176"/>
      <c r="AB50" s="48"/>
      <c r="AC50" s="48"/>
      <c r="AD50" s="48"/>
      <c r="AE50" s="194"/>
      <c r="AF50" s="194"/>
      <c r="AG50" s="14"/>
      <c r="AH50" s="31"/>
      <c r="AI50" s="14"/>
      <c r="AJ50" s="14"/>
      <c r="AK50" s="14"/>
      <c r="AL50" s="14"/>
      <c r="AM50" s="14"/>
    </row>
    <row r="51" spans="1:39" x14ac:dyDescent="0.2">
      <c r="A51" s="8">
        <v>1</v>
      </c>
      <c r="B51" s="257">
        <f t="shared" ref="B51:B60" si="38">+ROUND($B$63/12*A51,2)</f>
        <v>67071.360000000001</v>
      </c>
      <c r="C51" s="257">
        <f t="shared" ref="C51:C60" si="39">+ROUND(B51*1.22,2)</f>
        <v>81827.06</v>
      </c>
      <c r="D51" s="260">
        <v>0</v>
      </c>
      <c r="E51" s="260">
        <v>0</v>
      </c>
      <c r="F51" s="176"/>
      <c r="G51" s="176"/>
      <c r="H51" s="176"/>
      <c r="I51" s="176"/>
      <c r="J51" s="176"/>
      <c r="K51" s="176"/>
      <c r="L51" s="176"/>
      <c r="M51" s="14"/>
      <c r="N51" s="14"/>
      <c r="O51" s="14"/>
      <c r="P51" s="176"/>
      <c r="Q51" s="176"/>
      <c r="R51" s="176"/>
      <c r="S51" s="176"/>
      <c r="T51" s="176"/>
      <c r="U51" s="176"/>
      <c r="V51" s="176"/>
      <c r="W51" s="176"/>
      <c r="X51" s="8">
        <v>1</v>
      </c>
      <c r="Y51" s="14" t="s">
        <v>85</v>
      </c>
      <c r="Z51" s="176"/>
      <c r="AA51" s="176"/>
      <c r="AB51" s="48"/>
      <c r="AC51" s="48"/>
      <c r="AD51" s="48"/>
      <c r="AE51" s="194"/>
      <c r="AF51" s="194"/>
      <c r="AG51" s="14"/>
      <c r="AH51" s="31"/>
      <c r="AI51" s="14"/>
      <c r="AJ51" s="14"/>
      <c r="AK51" s="14"/>
      <c r="AL51" s="14"/>
      <c r="AM51" s="14"/>
    </row>
    <row r="52" spans="1:39" x14ac:dyDescent="0.2">
      <c r="A52" s="8">
        <v>2</v>
      </c>
      <c r="B52" s="257">
        <f t="shared" si="38"/>
        <v>134142.72</v>
      </c>
      <c r="C52" s="257">
        <f t="shared" si="39"/>
        <v>163654.12</v>
      </c>
      <c r="D52" s="260">
        <v>0</v>
      </c>
      <c r="E52" s="260">
        <v>0</v>
      </c>
      <c r="F52" s="176"/>
      <c r="G52" s="176"/>
      <c r="H52" s="176"/>
      <c r="I52" s="176"/>
      <c r="J52" s="176"/>
      <c r="K52" s="176"/>
      <c r="L52" s="176"/>
      <c r="M52" s="176"/>
      <c r="N52" s="176"/>
      <c r="O52" s="176"/>
      <c r="P52" s="176"/>
      <c r="Q52" s="176"/>
      <c r="R52" s="176"/>
      <c r="S52" s="176"/>
      <c r="T52" s="176"/>
      <c r="U52" s="176"/>
      <c r="V52" s="176"/>
      <c r="W52" s="176"/>
      <c r="X52" s="8">
        <v>2</v>
      </c>
      <c r="Y52" s="14" t="s">
        <v>86</v>
      </c>
      <c r="Z52" s="176"/>
      <c r="AA52" s="176"/>
      <c r="AB52" s="48"/>
      <c r="AC52" s="48"/>
      <c r="AD52" s="48"/>
      <c r="AE52" s="194"/>
      <c r="AF52" s="194"/>
      <c r="AG52" s="14"/>
      <c r="AH52" s="31"/>
      <c r="AI52" s="14"/>
      <c r="AJ52" s="14"/>
      <c r="AK52" s="14"/>
      <c r="AL52" s="14"/>
      <c r="AM52" s="14"/>
    </row>
    <row r="53" spans="1:39" x14ac:dyDescent="0.2">
      <c r="A53" s="8">
        <v>3</v>
      </c>
      <c r="B53" s="257">
        <f t="shared" si="38"/>
        <v>201214.09</v>
      </c>
      <c r="C53" s="257">
        <f t="shared" si="39"/>
        <v>245481.19</v>
      </c>
      <c r="D53" s="260">
        <v>0</v>
      </c>
      <c r="E53" s="260">
        <v>0</v>
      </c>
      <c r="F53" s="176"/>
      <c r="G53" s="176"/>
      <c r="H53" s="176"/>
      <c r="I53" s="176"/>
      <c r="J53" s="176"/>
      <c r="K53" s="176"/>
      <c r="L53" s="176"/>
      <c r="M53" s="176"/>
      <c r="N53" s="176"/>
      <c r="O53" s="176"/>
      <c r="P53" s="176"/>
      <c r="Q53" s="176"/>
      <c r="R53" s="176"/>
      <c r="S53" s="176"/>
      <c r="T53" s="176"/>
      <c r="U53" s="176"/>
      <c r="V53" s="176"/>
      <c r="W53" s="176"/>
      <c r="X53" s="8">
        <v>3</v>
      </c>
      <c r="Y53" s="14" t="s">
        <v>336</v>
      </c>
      <c r="Z53" s="176"/>
      <c r="AA53" s="176"/>
      <c r="AB53" s="48"/>
      <c r="AC53" s="48"/>
      <c r="AD53" s="48"/>
      <c r="AE53" s="194"/>
      <c r="AF53" s="194"/>
      <c r="AG53" s="14"/>
      <c r="AH53" s="31"/>
      <c r="AI53" s="14"/>
      <c r="AJ53" s="14"/>
      <c r="AK53" s="14"/>
      <c r="AL53" s="14"/>
      <c r="AM53" s="14"/>
    </row>
    <row r="54" spans="1:39" x14ac:dyDescent="0.2">
      <c r="A54" s="8">
        <v>4</v>
      </c>
      <c r="B54" s="257">
        <f t="shared" si="38"/>
        <v>268285.45</v>
      </c>
      <c r="C54" s="257">
        <f t="shared" si="39"/>
        <v>327308.25</v>
      </c>
      <c r="D54" s="260">
        <v>0</v>
      </c>
      <c r="E54" s="260">
        <v>0</v>
      </c>
      <c r="F54" s="176"/>
      <c r="G54" s="176"/>
      <c r="H54" s="176"/>
      <c r="I54" s="176"/>
      <c r="J54" s="176"/>
      <c r="K54" s="176"/>
      <c r="L54" s="176"/>
      <c r="M54" s="176"/>
      <c r="N54" s="176"/>
      <c r="O54" s="176"/>
      <c r="P54" s="176"/>
      <c r="Q54" s="176"/>
      <c r="R54" s="176"/>
      <c r="S54" s="176"/>
      <c r="T54" s="176"/>
      <c r="U54" s="176"/>
      <c r="V54" s="176"/>
      <c r="W54" s="176"/>
      <c r="X54" s="8">
        <v>4</v>
      </c>
      <c r="Y54" s="14" t="s">
        <v>234</v>
      </c>
      <c r="Z54" s="176"/>
      <c r="AA54" s="176"/>
      <c r="AB54" s="48"/>
      <c r="AC54" s="48"/>
      <c r="AD54" s="48"/>
      <c r="AE54" s="194"/>
      <c r="AF54" s="194"/>
      <c r="AG54" s="14"/>
      <c r="AH54" s="31"/>
      <c r="AI54" s="14"/>
      <c r="AJ54" s="14"/>
      <c r="AK54" s="14"/>
      <c r="AL54" s="14"/>
      <c r="AM54" s="14"/>
    </row>
    <row r="55" spans="1:39" x14ac:dyDescent="0.2">
      <c r="A55" s="8">
        <v>5</v>
      </c>
      <c r="B55" s="257">
        <f t="shared" si="38"/>
        <v>335356.81</v>
      </c>
      <c r="C55" s="257">
        <f t="shared" si="39"/>
        <v>409135.31</v>
      </c>
      <c r="D55" s="260">
        <v>0</v>
      </c>
      <c r="E55" s="260">
        <v>0</v>
      </c>
      <c r="F55" s="176"/>
      <c r="G55" s="176"/>
      <c r="H55" s="176"/>
      <c r="I55" s="176"/>
      <c r="J55" s="176"/>
      <c r="K55" s="176"/>
      <c r="L55" s="176"/>
      <c r="M55" s="176"/>
      <c r="N55" s="176"/>
      <c r="O55" s="176"/>
      <c r="P55" s="176"/>
      <c r="Q55" s="176"/>
      <c r="R55" s="176"/>
      <c r="S55" s="176"/>
      <c r="T55" s="176"/>
      <c r="U55" s="176"/>
      <c r="V55" s="176"/>
      <c r="W55" s="176"/>
      <c r="X55" s="8">
        <v>5</v>
      </c>
      <c r="Y55" s="14" t="s">
        <v>234</v>
      </c>
      <c r="Z55" s="176"/>
      <c r="AA55" s="176"/>
      <c r="AB55" s="48"/>
      <c r="AC55" s="48"/>
      <c r="AD55" s="48"/>
      <c r="AE55" s="194"/>
      <c r="AF55" s="194"/>
      <c r="AG55" s="14"/>
      <c r="AH55" s="31"/>
      <c r="AI55" s="14"/>
      <c r="AJ55" s="14"/>
      <c r="AK55" s="14"/>
      <c r="AL55" s="14"/>
      <c r="AM55" s="14"/>
    </row>
    <row r="56" spans="1:39" x14ac:dyDescent="0.2">
      <c r="A56" s="8">
        <v>6</v>
      </c>
      <c r="B56" s="257">
        <f t="shared" si="38"/>
        <v>402428.17</v>
      </c>
      <c r="C56" s="257">
        <f t="shared" si="39"/>
        <v>490962.37</v>
      </c>
      <c r="D56" s="260">
        <v>0</v>
      </c>
      <c r="E56" s="260">
        <v>0</v>
      </c>
      <c r="F56" s="176"/>
      <c r="G56" s="176"/>
      <c r="H56" s="176"/>
      <c r="I56" s="176"/>
      <c r="J56" s="176"/>
      <c r="K56" s="176"/>
      <c r="L56" s="176"/>
      <c r="M56" s="176"/>
      <c r="N56" s="176"/>
      <c r="O56" s="176"/>
      <c r="P56" s="176"/>
      <c r="Q56" s="176"/>
      <c r="R56" s="176"/>
      <c r="S56" s="176"/>
      <c r="T56" s="176"/>
      <c r="U56" s="176"/>
      <c r="V56" s="176"/>
      <c r="W56" s="176"/>
      <c r="X56" s="8">
        <v>6</v>
      </c>
      <c r="Y56" s="14" t="s">
        <v>234</v>
      </c>
      <c r="Z56" s="176"/>
      <c r="AA56" s="176"/>
      <c r="AB56" s="48"/>
      <c r="AC56" s="48"/>
      <c r="AD56" s="48"/>
      <c r="AE56" s="194"/>
      <c r="AF56" s="194"/>
      <c r="AG56" s="14"/>
      <c r="AH56" s="31"/>
      <c r="AI56" s="14"/>
      <c r="AJ56" s="14"/>
      <c r="AK56" s="14"/>
      <c r="AL56" s="14"/>
      <c r="AM56" s="14"/>
    </row>
    <row r="57" spans="1:39" x14ac:dyDescent="0.2">
      <c r="A57" s="8">
        <v>7</v>
      </c>
      <c r="B57" s="257">
        <f t="shared" si="38"/>
        <v>469499.53</v>
      </c>
      <c r="C57" s="257">
        <f t="shared" si="39"/>
        <v>572789.43000000005</v>
      </c>
      <c r="D57" s="260">
        <v>0</v>
      </c>
      <c r="E57" s="260">
        <v>0</v>
      </c>
      <c r="F57" s="176"/>
      <c r="G57" s="176"/>
      <c r="H57" s="176"/>
      <c r="I57" s="176"/>
      <c r="J57" s="176"/>
      <c r="K57" s="176"/>
      <c r="L57" s="176"/>
      <c r="M57" s="176"/>
      <c r="N57" s="176"/>
      <c r="O57" s="176"/>
      <c r="P57" s="176"/>
      <c r="Q57" s="176"/>
      <c r="R57" s="176"/>
      <c r="S57" s="176"/>
      <c r="T57" s="176"/>
      <c r="U57" s="176"/>
      <c r="V57" s="176"/>
      <c r="W57" s="176"/>
      <c r="X57" s="8">
        <v>7</v>
      </c>
      <c r="Y57" s="14" t="s">
        <v>234</v>
      </c>
      <c r="Z57" s="176"/>
      <c r="AA57" s="176"/>
      <c r="AB57" s="48"/>
      <c r="AC57" s="48"/>
      <c r="AD57" s="48"/>
      <c r="AE57" s="194"/>
      <c r="AF57" s="194"/>
      <c r="AG57" s="14"/>
      <c r="AH57" s="31"/>
      <c r="AI57" s="14"/>
      <c r="AJ57" s="14"/>
      <c r="AK57" s="14"/>
      <c r="AL57" s="14"/>
      <c r="AM57" s="14"/>
    </row>
    <row r="58" spans="1:39" x14ac:dyDescent="0.2">
      <c r="A58" s="8">
        <v>8</v>
      </c>
      <c r="B58" s="257">
        <f t="shared" si="38"/>
        <v>536570.89</v>
      </c>
      <c r="C58" s="257">
        <f t="shared" si="39"/>
        <v>654616.49</v>
      </c>
      <c r="D58" s="260">
        <v>0</v>
      </c>
      <c r="E58" s="260">
        <v>0</v>
      </c>
      <c r="F58" s="176"/>
      <c r="G58" s="176"/>
      <c r="H58" s="176"/>
      <c r="I58" s="176"/>
      <c r="J58" s="176"/>
      <c r="K58" s="176"/>
      <c r="L58" s="176"/>
      <c r="M58" s="176"/>
      <c r="N58" s="176"/>
      <c r="O58" s="176"/>
      <c r="P58" s="176"/>
      <c r="Q58" s="176"/>
      <c r="R58" s="176"/>
      <c r="S58" s="176"/>
      <c r="T58" s="176"/>
      <c r="U58" s="176"/>
      <c r="V58" s="176"/>
      <c r="W58" s="176"/>
      <c r="X58" s="8">
        <v>8</v>
      </c>
      <c r="Y58" s="14" t="s">
        <v>234</v>
      </c>
      <c r="Z58" s="176"/>
      <c r="AA58" s="176"/>
      <c r="AB58" s="48"/>
      <c r="AC58" s="48"/>
      <c r="AD58" s="48"/>
      <c r="AE58" s="194"/>
      <c r="AF58" s="194"/>
      <c r="AG58" s="14"/>
      <c r="AH58" s="31"/>
      <c r="AI58" s="14"/>
      <c r="AJ58" s="14"/>
      <c r="AK58" s="14"/>
      <c r="AL58" s="14"/>
      <c r="AM58" s="14"/>
    </row>
    <row r="59" spans="1:39" x14ac:dyDescent="0.2">
      <c r="A59" s="8">
        <v>9</v>
      </c>
      <c r="B59" s="257">
        <f t="shared" si="38"/>
        <v>603642.26</v>
      </c>
      <c r="C59" s="257">
        <f t="shared" si="39"/>
        <v>736443.56</v>
      </c>
      <c r="D59" s="260">
        <v>0</v>
      </c>
      <c r="E59" s="260">
        <v>0</v>
      </c>
      <c r="F59" s="176"/>
      <c r="G59" s="176"/>
      <c r="H59" s="176"/>
      <c r="I59" s="176"/>
      <c r="J59" s="176"/>
      <c r="K59" s="176"/>
      <c r="L59" s="176"/>
      <c r="M59" s="176"/>
      <c r="N59" s="176"/>
      <c r="O59" s="176"/>
      <c r="P59" s="176"/>
      <c r="Q59" s="176"/>
      <c r="R59" s="176"/>
      <c r="S59" s="176"/>
      <c r="T59" s="176"/>
      <c r="U59" s="176"/>
      <c r="V59" s="176"/>
      <c r="W59" s="176"/>
      <c r="X59" s="8">
        <v>9</v>
      </c>
      <c r="Y59" s="14" t="s">
        <v>234</v>
      </c>
      <c r="Z59" s="48"/>
      <c r="AA59" s="48"/>
      <c r="AB59" s="48"/>
      <c r="AC59" s="48"/>
      <c r="AD59" s="48"/>
      <c r="AE59" s="194"/>
      <c r="AF59" s="194"/>
      <c r="AG59" s="14"/>
      <c r="AH59" s="31"/>
      <c r="AI59" s="14"/>
      <c r="AJ59" s="14"/>
      <c r="AK59" s="14"/>
      <c r="AL59" s="14"/>
      <c r="AM59" s="14"/>
    </row>
    <row r="60" spans="1:39" x14ac:dyDescent="0.2">
      <c r="A60" s="8">
        <v>10</v>
      </c>
      <c r="B60" s="257">
        <f t="shared" si="38"/>
        <v>670713.62</v>
      </c>
      <c r="C60" s="257">
        <f t="shared" si="39"/>
        <v>818270.62</v>
      </c>
      <c r="D60" s="260">
        <v>0</v>
      </c>
      <c r="E60" s="260">
        <v>0</v>
      </c>
      <c r="F60" s="176"/>
      <c r="G60" s="176"/>
      <c r="H60" s="176"/>
      <c r="I60" s="176"/>
      <c r="J60" s="176"/>
      <c r="K60" s="176"/>
      <c r="L60" s="176"/>
      <c r="M60" s="176"/>
      <c r="N60" s="176"/>
      <c r="O60" s="176"/>
      <c r="P60" s="176"/>
      <c r="Q60" s="176"/>
      <c r="R60" s="176"/>
      <c r="S60" s="176"/>
      <c r="T60" s="176"/>
      <c r="U60" s="176"/>
      <c r="V60" s="176"/>
      <c r="W60" s="176"/>
      <c r="X60" s="8">
        <v>10</v>
      </c>
      <c r="Y60" s="14" t="s">
        <v>234</v>
      </c>
      <c r="Z60" s="48"/>
      <c r="AA60" s="48"/>
      <c r="AB60" s="48"/>
      <c r="AC60" s="48"/>
      <c r="AD60" s="48"/>
      <c r="AE60" s="194"/>
      <c r="AF60" s="194"/>
      <c r="AG60" s="14"/>
      <c r="AH60" s="31"/>
      <c r="AI60" s="14"/>
      <c r="AJ60" s="14"/>
      <c r="AK60" s="14"/>
      <c r="AL60" s="14"/>
      <c r="AM60" s="14"/>
    </row>
    <row r="61" spans="1:39" x14ac:dyDescent="0.2">
      <c r="A61" s="8">
        <v>11</v>
      </c>
      <c r="B61" s="257">
        <f t="shared" ref="B61" si="40">+ROUND($B$63/12*A61,2)</f>
        <v>737784.98</v>
      </c>
      <c r="C61" s="257">
        <f t="shared" ref="C61" si="41">+ROUND(B61*1.22,2)</f>
        <v>900097.68</v>
      </c>
      <c r="D61" s="260">
        <v>0</v>
      </c>
      <c r="E61" s="260">
        <v>0</v>
      </c>
      <c r="F61" s="176"/>
      <c r="G61" s="176"/>
      <c r="H61" s="176"/>
      <c r="I61" s="176"/>
      <c r="J61" s="176"/>
      <c r="K61" s="176"/>
      <c r="L61" s="176"/>
      <c r="M61" s="176"/>
      <c r="N61" s="176"/>
      <c r="O61" s="176"/>
      <c r="P61" s="176"/>
      <c r="Q61" s="176"/>
      <c r="R61" s="176"/>
      <c r="S61" s="176"/>
      <c r="T61" s="176"/>
      <c r="U61" s="176"/>
      <c r="V61" s="176"/>
      <c r="W61" s="176"/>
      <c r="X61" s="8">
        <v>11</v>
      </c>
      <c r="Y61" s="14" t="s">
        <v>234</v>
      </c>
      <c r="Z61" s="48"/>
      <c r="AA61" s="48"/>
      <c r="AB61" s="48"/>
      <c r="AC61" s="48"/>
      <c r="AD61" s="48"/>
      <c r="AE61" s="194"/>
      <c r="AF61" s="194"/>
      <c r="AG61" s="14"/>
      <c r="AH61" s="31"/>
      <c r="AI61" s="14"/>
      <c r="AJ61" s="14"/>
      <c r="AK61" s="14"/>
      <c r="AL61" s="14"/>
      <c r="AM61" s="14"/>
    </row>
    <row r="62" spans="1:39" x14ac:dyDescent="0.2">
      <c r="A62" s="8">
        <v>12</v>
      </c>
      <c r="B62" s="257">
        <f>+B63</f>
        <v>804856.34</v>
      </c>
      <c r="C62" s="260">
        <f>+C63</f>
        <v>981924.74</v>
      </c>
      <c r="D62" s="260">
        <v>0</v>
      </c>
      <c r="E62" s="260">
        <v>0</v>
      </c>
      <c r="F62" s="176"/>
      <c r="G62" s="176"/>
      <c r="H62" s="176"/>
      <c r="I62" s="176"/>
      <c r="J62" s="176"/>
      <c r="K62" s="176"/>
      <c r="L62" s="176"/>
      <c r="M62" s="176"/>
      <c r="N62" s="176"/>
      <c r="O62" s="176"/>
      <c r="P62" s="176"/>
      <c r="Q62" s="176"/>
      <c r="R62" s="176"/>
      <c r="S62" s="176"/>
      <c r="T62" s="176"/>
      <c r="U62" s="176"/>
      <c r="V62" s="176"/>
      <c r="W62" s="176"/>
      <c r="X62" s="8">
        <v>12</v>
      </c>
      <c r="Y62" s="14" t="s">
        <v>234</v>
      </c>
      <c r="Z62" s="48"/>
      <c r="AA62" s="48"/>
      <c r="AB62" s="48"/>
      <c r="AC62" s="48"/>
      <c r="AD62" s="48"/>
      <c r="AE62" s="194"/>
      <c r="AF62" s="194"/>
      <c r="AG62" s="14"/>
      <c r="AH62" s="31"/>
      <c r="AI62" s="14"/>
      <c r="AJ62" s="14"/>
      <c r="AK62" s="14"/>
      <c r="AL62" s="14"/>
      <c r="AM62" s="14"/>
    </row>
    <row r="63" spans="1:39" ht="13.5" thickBot="1" x14ac:dyDescent="0.25">
      <c r="A63" s="8">
        <v>13</v>
      </c>
      <c r="B63" s="260">
        <v>804856.34</v>
      </c>
      <c r="C63" s="260">
        <v>981924.74</v>
      </c>
      <c r="D63" s="260">
        <v>0</v>
      </c>
      <c r="E63" s="260">
        <v>0</v>
      </c>
      <c r="F63" s="176"/>
      <c r="G63" s="176"/>
      <c r="H63" s="176"/>
      <c r="I63" s="176"/>
      <c r="J63" s="176"/>
      <c r="K63" s="176"/>
      <c r="L63" s="176"/>
      <c r="M63" s="176"/>
      <c r="N63" s="176"/>
      <c r="O63" s="176"/>
      <c r="P63" s="176"/>
      <c r="Q63" s="176"/>
      <c r="R63" s="176"/>
      <c r="S63" s="176"/>
      <c r="T63" s="176"/>
      <c r="U63" s="176"/>
      <c r="V63" s="176"/>
      <c r="W63" s="176"/>
      <c r="X63" s="8">
        <v>13</v>
      </c>
      <c r="Y63" s="14" t="s">
        <v>234</v>
      </c>
      <c r="Z63" s="48"/>
      <c r="AA63" s="48"/>
      <c r="AB63" s="48"/>
      <c r="AC63" s="48"/>
      <c r="AD63" s="48"/>
      <c r="AE63" s="194"/>
      <c r="AF63" s="194"/>
      <c r="AG63" s="14"/>
      <c r="AH63" s="31"/>
      <c r="AI63" s="14"/>
      <c r="AJ63" s="14"/>
      <c r="AK63" s="14"/>
      <c r="AL63" s="14"/>
      <c r="AM63" s="14"/>
    </row>
    <row r="64" spans="1:39" ht="13.5" thickBot="1" x14ac:dyDescent="0.25">
      <c r="A64" s="176"/>
      <c r="B64" s="435" t="s">
        <v>79</v>
      </c>
      <c r="C64" s="433"/>
      <c r="D64" s="433"/>
      <c r="E64" s="433"/>
      <c r="F64" s="433"/>
      <c r="G64" s="433"/>
      <c r="H64" s="433"/>
      <c r="I64" s="433"/>
      <c r="J64" s="433"/>
      <c r="K64" s="433"/>
      <c r="L64" s="433"/>
      <c r="M64" s="433"/>
      <c r="N64" s="433"/>
      <c r="O64" s="433"/>
      <c r="P64" s="434"/>
      <c r="Q64" s="176"/>
      <c r="R64" s="176"/>
      <c r="S64" s="176"/>
      <c r="T64" s="176"/>
      <c r="U64" s="176"/>
      <c r="V64" s="176"/>
      <c r="W64" s="176"/>
      <c r="X64" s="8">
        <v>14</v>
      </c>
      <c r="Y64" s="14" t="s">
        <v>234</v>
      </c>
      <c r="Z64" s="48"/>
      <c r="AA64" s="48"/>
      <c r="AB64" s="48"/>
      <c r="AC64" s="48"/>
      <c r="AD64" s="48"/>
      <c r="AE64" s="194"/>
      <c r="AF64" s="194"/>
      <c r="AG64" s="14"/>
      <c r="AH64" s="31"/>
      <c r="AI64" s="14"/>
      <c r="AJ64" s="14"/>
      <c r="AK64" s="14"/>
      <c r="AL64" s="14"/>
      <c r="AM64" s="14"/>
    </row>
    <row r="65" spans="1:39" x14ac:dyDescent="0.2">
      <c r="A65" s="8" t="s">
        <v>28</v>
      </c>
      <c r="B65" s="185">
        <v>0</v>
      </c>
      <c r="C65" s="185">
        <v>1</v>
      </c>
      <c r="D65" s="185">
        <v>2</v>
      </c>
      <c r="E65" s="185">
        <v>3</v>
      </c>
      <c r="F65" s="185">
        <v>4</v>
      </c>
      <c r="G65" s="185">
        <v>5</v>
      </c>
      <c r="H65" s="185">
        <v>6</v>
      </c>
      <c r="I65" s="185">
        <v>7</v>
      </c>
      <c r="J65" s="185">
        <v>8</v>
      </c>
      <c r="K65" s="185">
        <v>9</v>
      </c>
      <c r="L65" s="185">
        <v>10</v>
      </c>
      <c r="M65" s="185">
        <v>11</v>
      </c>
      <c r="N65" s="185">
        <v>12</v>
      </c>
      <c r="O65" s="185">
        <v>13</v>
      </c>
      <c r="P65" s="185">
        <v>14</v>
      </c>
      <c r="Q65" s="176"/>
      <c r="R65" s="176"/>
      <c r="S65" s="176"/>
      <c r="T65" s="176"/>
      <c r="U65" s="176"/>
      <c r="V65" s="176"/>
      <c r="W65" s="176"/>
      <c r="X65" s="176"/>
      <c r="Y65" s="177"/>
      <c r="Z65" s="48"/>
      <c r="AA65" s="48"/>
      <c r="AB65" s="48"/>
      <c r="AC65" s="48"/>
      <c r="AD65" s="48"/>
      <c r="AE65" s="194"/>
      <c r="AF65" s="194"/>
      <c r="AG65" s="14"/>
      <c r="AH65" s="31"/>
      <c r="AI65" s="14"/>
      <c r="AJ65" s="14"/>
      <c r="AK65" s="14"/>
      <c r="AL65" s="14"/>
      <c r="AM65" s="14"/>
    </row>
    <row r="66" spans="1:39" x14ac:dyDescent="0.2">
      <c r="A66" s="8">
        <v>0</v>
      </c>
      <c r="B66" s="260">
        <v>0</v>
      </c>
      <c r="C66" s="260">
        <v>0</v>
      </c>
      <c r="D66" s="260">
        <v>0</v>
      </c>
      <c r="E66" s="260">
        <f>+C66</f>
        <v>0</v>
      </c>
      <c r="F66" s="176"/>
      <c r="G66" s="176"/>
      <c r="H66" s="176"/>
      <c r="I66" s="176"/>
      <c r="J66" s="176"/>
      <c r="K66" s="176"/>
      <c r="L66" s="176"/>
      <c r="M66" s="176"/>
      <c r="N66" s="176"/>
      <c r="O66" s="176"/>
      <c r="P66" s="176"/>
      <c r="Q66" s="176"/>
      <c r="R66" s="176"/>
      <c r="S66" s="176"/>
      <c r="T66" s="176"/>
      <c r="U66" s="176"/>
      <c r="V66" s="176"/>
      <c r="W66" s="176"/>
      <c r="X66" s="176"/>
      <c r="Y66" s="177"/>
      <c r="Z66" s="48"/>
      <c r="AA66" s="48"/>
      <c r="AB66" s="48"/>
      <c r="AC66" s="48"/>
      <c r="AD66" s="48"/>
      <c r="AE66" s="194"/>
      <c r="AF66" s="194"/>
      <c r="AG66" s="14"/>
      <c r="AH66" s="31"/>
      <c r="AI66" s="14"/>
      <c r="AJ66" s="14"/>
      <c r="AK66" s="14"/>
      <c r="AL66" s="14"/>
      <c r="AM66" s="14"/>
    </row>
    <row r="67" spans="1:39" x14ac:dyDescent="0.2">
      <c r="A67" s="8">
        <v>1</v>
      </c>
      <c r="B67" s="257">
        <f t="shared" ref="B67:C77" si="42">+ROUND(B$79/12*$A67,2)</f>
        <v>13026.72</v>
      </c>
      <c r="C67" s="257">
        <f>+ROUND(C$79/12*$A67,2)</f>
        <v>15892.6</v>
      </c>
      <c r="D67" s="257">
        <f t="shared" ref="D67:D77" si="43">+ROUND(D$79/12*$A67,2)</f>
        <v>13026.72</v>
      </c>
      <c r="E67" s="260">
        <f t="shared" ref="E67:E79" si="44">+C67</f>
        <v>15892.6</v>
      </c>
      <c r="F67" s="176"/>
      <c r="G67" s="176"/>
      <c r="H67" s="176"/>
      <c r="I67" s="176"/>
      <c r="J67" s="176"/>
      <c r="K67" s="176"/>
      <c r="L67" s="176"/>
      <c r="M67" s="176"/>
      <c r="N67" s="176"/>
      <c r="O67" s="176"/>
      <c r="P67" s="176"/>
      <c r="Q67" s="176"/>
      <c r="R67" s="176"/>
      <c r="S67" s="176"/>
      <c r="T67" s="176"/>
      <c r="U67" s="176"/>
      <c r="V67" s="176"/>
      <c r="W67" s="176"/>
      <c r="X67" s="176"/>
      <c r="Y67" s="177"/>
      <c r="Z67" s="48"/>
      <c r="AA67" s="48"/>
      <c r="AB67" s="48"/>
      <c r="AC67" s="48"/>
      <c r="AD67" s="48"/>
      <c r="AE67" s="194"/>
      <c r="AF67" s="194"/>
      <c r="AG67" s="14"/>
      <c r="AH67" s="31"/>
      <c r="AI67" s="14"/>
      <c r="AJ67" s="14"/>
      <c r="AK67" s="14"/>
      <c r="AL67" s="14"/>
      <c r="AM67" s="14"/>
    </row>
    <row r="68" spans="1:39" x14ac:dyDescent="0.2">
      <c r="A68" s="8">
        <v>2</v>
      </c>
      <c r="B68" s="257">
        <f t="shared" si="42"/>
        <v>26053.439999999999</v>
      </c>
      <c r="C68" s="257">
        <f t="shared" si="42"/>
        <v>31785.200000000001</v>
      </c>
      <c r="D68" s="257">
        <f t="shared" si="43"/>
        <v>26053.439999999999</v>
      </c>
      <c r="E68" s="260">
        <f t="shared" si="44"/>
        <v>31785.200000000001</v>
      </c>
      <c r="F68" s="176"/>
      <c r="G68" s="176"/>
      <c r="H68" s="176"/>
      <c r="I68" s="176"/>
      <c r="J68" s="176"/>
      <c r="K68" s="176"/>
      <c r="L68" s="176"/>
      <c r="M68" s="176"/>
      <c r="N68" s="176"/>
      <c r="O68" s="176"/>
      <c r="P68" s="176"/>
      <c r="Q68" s="176"/>
      <c r="R68" s="176"/>
      <c r="S68" s="176"/>
      <c r="T68" s="176"/>
      <c r="U68" s="176"/>
      <c r="V68" s="176"/>
      <c r="W68" s="176"/>
      <c r="X68" s="176"/>
      <c r="Y68" s="177"/>
      <c r="Z68" s="48"/>
      <c r="AA68" s="48"/>
      <c r="AB68" s="48"/>
      <c r="AC68" s="48"/>
      <c r="AD68" s="48"/>
      <c r="AE68" s="194"/>
      <c r="AF68" s="194"/>
      <c r="AG68" s="14"/>
      <c r="AH68" s="31"/>
      <c r="AI68" s="14"/>
      <c r="AJ68" s="14"/>
      <c r="AK68" s="14"/>
      <c r="AL68" s="14"/>
      <c r="AM68" s="14"/>
    </row>
    <row r="69" spans="1:39" x14ac:dyDescent="0.2">
      <c r="A69" s="8">
        <v>3</v>
      </c>
      <c r="B69" s="257">
        <f t="shared" si="42"/>
        <v>39080.160000000003</v>
      </c>
      <c r="C69" s="257">
        <f t="shared" si="42"/>
        <v>47677.8</v>
      </c>
      <c r="D69" s="257">
        <f t="shared" si="43"/>
        <v>39080.160000000003</v>
      </c>
      <c r="E69" s="260">
        <f t="shared" si="44"/>
        <v>47677.8</v>
      </c>
      <c r="F69" s="176"/>
      <c r="G69" s="176"/>
      <c r="H69" s="176"/>
      <c r="I69" s="176"/>
      <c r="J69" s="176"/>
      <c r="K69" s="176"/>
      <c r="L69" s="176"/>
      <c r="M69" s="176"/>
      <c r="N69" s="176"/>
      <c r="O69" s="176"/>
      <c r="P69" s="176"/>
      <c r="Q69" s="176"/>
      <c r="R69" s="176"/>
      <c r="S69" s="176"/>
      <c r="T69" s="176"/>
      <c r="U69" s="176"/>
      <c r="V69" s="176"/>
      <c r="W69" s="176"/>
      <c r="X69" s="176"/>
      <c r="Y69" s="177"/>
      <c r="Z69" s="48"/>
      <c r="AA69" s="48"/>
      <c r="AB69" s="48"/>
      <c r="AC69" s="48"/>
      <c r="AD69" s="48"/>
      <c r="AE69" s="194"/>
      <c r="AF69" s="194"/>
      <c r="AG69" s="14"/>
      <c r="AH69" s="31"/>
      <c r="AI69" s="14"/>
      <c r="AJ69" s="14"/>
      <c r="AK69" s="14"/>
      <c r="AL69" s="14"/>
      <c r="AM69" s="14"/>
    </row>
    <row r="70" spans="1:39" x14ac:dyDescent="0.2">
      <c r="A70" s="8">
        <v>4</v>
      </c>
      <c r="B70" s="257">
        <f t="shared" si="42"/>
        <v>52106.879999999997</v>
      </c>
      <c r="C70" s="257">
        <f t="shared" si="42"/>
        <v>63570.39</v>
      </c>
      <c r="D70" s="257">
        <f t="shared" si="43"/>
        <v>52106.879999999997</v>
      </c>
      <c r="E70" s="260">
        <f t="shared" si="44"/>
        <v>63570.39</v>
      </c>
      <c r="F70" s="176"/>
      <c r="G70" s="176"/>
      <c r="H70" s="176"/>
      <c r="I70" s="176"/>
      <c r="J70" s="176"/>
      <c r="K70" s="176"/>
      <c r="L70" s="176"/>
      <c r="M70" s="176"/>
      <c r="N70" s="176"/>
      <c r="O70" s="176"/>
      <c r="P70" s="176"/>
      <c r="Q70" s="176"/>
      <c r="R70" s="176"/>
      <c r="S70" s="176"/>
      <c r="T70" s="176"/>
      <c r="U70" s="176"/>
      <c r="V70" s="176"/>
      <c r="W70" s="176"/>
      <c r="X70" s="176"/>
      <c r="Y70" s="177"/>
      <c r="Z70" s="48"/>
      <c r="AA70" s="48"/>
      <c r="AB70" s="48"/>
      <c r="AC70" s="48"/>
      <c r="AD70" s="48"/>
      <c r="AE70" s="194"/>
      <c r="AF70" s="194"/>
      <c r="AG70" s="14"/>
      <c r="AH70" s="31"/>
      <c r="AI70" s="14"/>
      <c r="AJ70" s="14"/>
      <c r="AK70" s="14"/>
      <c r="AL70" s="14"/>
      <c r="AM70" s="14"/>
    </row>
    <row r="71" spans="1:39" x14ac:dyDescent="0.2">
      <c r="A71" s="8">
        <v>5</v>
      </c>
      <c r="B71" s="257">
        <f t="shared" si="42"/>
        <v>65133.599999999999</v>
      </c>
      <c r="C71" s="257">
        <f t="shared" si="42"/>
        <v>79462.990000000005</v>
      </c>
      <c r="D71" s="257">
        <f t="shared" si="43"/>
        <v>65133.599999999999</v>
      </c>
      <c r="E71" s="260">
        <f t="shared" si="44"/>
        <v>79462.990000000005</v>
      </c>
      <c r="F71" s="176"/>
      <c r="G71" s="176"/>
      <c r="H71" s="176"/>
      <c r="I71" s="176"/>
      <c r="J71" s="176"/>
      <c r="K71" s="176"/>
      <c r="L71" s="176"/>
      <c r="M71" s="176"/>
      <c r="N71" s="176"/>
      <c r="O71" s="176"/>
      <c r="P71" s="176"/>
      <c r="Q71" s="176"/>
      <c r="R71" s="176"/>
      <c r="S71" s="176"/>
      <c r="T71" s="176"/>
      <c r="U71" s="176"/>
      <c r="V71" s="176"/>
      <c r="W71" s="176"/>
      <c r="X71" s="176"/>
      <c r="Y71" s="177"/>
      <c r="Z71" s="48"/>
      <c r="AA71" s="48"/>
      <c r="AB71" s="48"/>
      <c r="AC71" s="48"/>
      <c r="AD71" s="48"/>
      <c r="AE71" s="194"/>
      <c r="AF71" s="194"/>
      <c r="AG71" s="14"/>
      <c r="AH71" s="31"/>
      <c r="AI71" s="14"/>
      <c r="AJ71" s="14"/>
      <c r="AK71" s="14"/>
      <c r="AL71" s="14"/>
      <c r="AM71" s="14"/>
    </row>
    <row r="72" spans="1:39" x14ac:dyDescent="0.2">
      <c r="A72" s="8">
        <v>6</v>
      </c>
      <c r="B72" s="257">
        <f t="shared" si="42"/>
        <v>78160.320000000007</v>
      </c>
      <c r="C72" s="257">
        <f t="shared" si="42"/>
        <v>95355.59</v>
      </c>
      <c r="D72" s="257">
        <f t="shared" si="43"/>
        <v>78160.320000000007</v>
      </c>
      <c r="E72" s="260">
        <f t="shared" si="44"/>
        <v>95355.59</v>
      </c>
      <c r="F72" s="176"/>
      <c r="G72" s="176"/>
      <c r="H72" s="176"/>
      <c r="I72" s="176"/>
      <c r="J72" s="176"/>
      <c r="K72" s="176"/>
      <c r="L72" s="176"/>
      <c r="M72" s="176"/>
      <c r="N72" s="176"/>
      <c r="O72" s="176"/>
      <c r="P72" s="176"/>
      <c r="Q72" s="176"/>
      <c r="R72" s="176"/>
      <c r="S72" s="176"/>
      <c r="T72" s="176"/>
      <c r="U72" s="176"/>
      <c r="V72" s="176"/>
      <c r="W72" s="176"/>
      <c r="X72" s="176"/>
      <c r="Y72" s="177"/>
      <c r="Z72" s="48"/>
      <c r="AA72" s="48"/>
      <c r="AB72" s="48"/>
      <c r="AC72" s="48"/>
      <c r="AD72" s="48"/>
      <c r="AE72" s="194"/>
      <c r="AF72" s="194"/>
      <c r="AG72" s="14"/>
      <c r="AH72" s="31"/>
      <c r="AI72" s="14"/>
      <c r="AJ72" s="14"/>
      <c r="AK72" s="14"/>
      <c r="AL72" s="14"/>
      <c r="AM72" s="14"/>
    </row>
    <row r="73" spans="1:39" x14ac:dyDescent="0.2">
      <c r="A73" s="8">
        <v>7</v>
      </c>
      <c r="B73" s="257">
        <f t="shared" si="42"/>
        <v>91187.03</v>
      </c>
      <c r="C73" s="257">
        <f t="shared" si="42"/>
        <v>111248.19</v>
      </c>
      <c r="D73" s="257">
        <f t="shared" si="43"/>
        <v>91187.03</v>
      </c>
      <c r="E73" s="260">
        <f t="shared" si="44"/>
        <v>111248.19</v>
      </c>
      <c r="F73" s="176"/>
      <c r="G73" s="176"/>
      <c r="H73" s="176"/>
      <c r="I73" s="176"/>
      <c r="J73" s="176"/>
      <c r="K73" s="176"/>
      <c r="L73" s="176"/>
      <c r="M73" s="176"/>
      <c r="N73" s="176"/>
      <c r="O73" s="176"/>
      <c r="P73" s="176"/>
      <c r="Q73" s="176"/>
      <c r="R73" s="176"/>
      <c r="S73" s="176"/>
      <c r="T73" s="176"/>
      <c r="U73" s="176"/>
      <c r="V73" s="176"/>
      <c r="W73" s="176"/>
      <c r="X73" s="176"/>
      <c r="Y73" s="177"/>
      <c r="Z73" s="48"/>
      <c r="AA73" s="48"/>
      <c r="AB73" s="48"/>
      <c r="AC73" s="48"/>
      <c r="AD73" s="48"/>
      <c r="AE73" s="194"/>
      <c r="AF73" s="194"/>
      <c r="AG73" s="14"/>
      <c r="AH73" s="31"/>
      <c r="AI73" s="14"/>
      <c r="AJ73" s="14"/>
      <c r="AK73" s="14"/>
      <c r="AL73" s="14"/>
      <c r="AM73" s="14"/>
    </row>
    <row r="74" spans="1:39" x14ac:dyDescent="0.2">
      <c r="A74" s="8">
        <v>8</v>
      </c>
      <c r="B74" s="257">
        <f t="shared" si="42"/>
        <v>104213.75</v>
      </c>
      <c r="C74" s="257">
        <f t="shared" si="42"/>
        <v>127140.79</v>
      </c>
      <c r="D74" s="257">
        <f t="shared" si="43"/>
        <v>104213.75</v>
      </c>
      <c r="E74" s="260">
        <f t="shared" si="44"/>
        <v>127140.79</v>
      </c>
      <c r="F74" s="176"/>
      <c r="G74" s="176"/>
      <c r="H74" s="176"/>
      <c r="I74" s="176"/>
      <c r="J74" s="176"/>
      <c r="K74" s="176"/>
      <c r="L74" s="176"/>
      <c r="M74" s="176"/>
      <c r="N74" s="176"/>
      <c r="O74" s="176"/>
      <c r="P74" s="176"/>
      <c r="Q74" s="176"/>
      <c r="R74" s="176"/>
      <c r="S74" s="176"/>
      <c r="T74" s="176"/>
      <c r="U74" s="176"/>
      <c r="V74" s="176"/>
      <c r="W74" s="176"/>
      <c r="X74" s="176"/>
      <c r="Y74" s="177"/>
      <c r="Z74" s="48"/>
      <c r="AA74" s="48"/>
      <c r="AB74" s="48"/>
      <c r="AC74" s="48"/>
      <c r="AD74" s="48"/>
      <c r="AE74" s="194"/>
      <c r="AF74" s="194"/>
      <c r="AG74" s="14"/>
      <c r="AH74" s="31"/>
      <c r="AI74" s="14"/>
      <c r="AJ74" s="14"/>
      <c r="AK74" s="14"/>
      <c r="AL74" s="14"/>
      <c r="AM74" s="14"/>
    </row>
    <row r="75" spans="1:39" x14ac:dyDescent="0.2">
      <c r="A75" s="8">
        <v>9</v>
      </c>
      <c r="B75" s="257">
        <f t="shared" si="42"/>
        <v>117240.47</v>
      </c>
      <c r="C75" s="257">
        <f t="shared" si="42"/>
        <v>143033.39000000001</v>
      </c>
      <c r="D75" s="257">
        <f t="shared" si="43"/>
        <v>117240.47</v>
      </c>
      <c r="E75" s="260">
        <f t="shared" si="44"/>
        <v>143033.39000000001</v>
      </c>
      <c r="F75" s="176"/>
      <c r="G75" s="176"/>
      <c r="H75" s="176"/>
      <c r="I75" s="176"/>
      <c r="J75" s="176"/>
      <c r="K75" s="176"/>
      <c r="L75" s="176"/>
      <c r="M75" s="176"/>
      <c r="N75" s="176"/>
      <c r="O75" s="176"/>
      <c r="P75" s="176"/>
      <c r="Q75" s="176"/>
      <c r="R75" s="176"/>
      <c r="S75" s="176"/>
      <c r="T75" s="176"/>
      <c r="U75" s="176"/>
      <c r="V75" s="176"/>
      <c r="W75" s="176"/>
      <c r="X75" s="176"/>
      <c r="Y75" s="177"/>
      <c r="Z75" s="48"/>
      <c r="AA75" s="48"/>
      <c r="AB75" s="48"/>
      <c r="AC75" s="48"/>
      <c r="AD75" s="48"/>
      <c r="AE75" s="194"/>
      <c r="AF75" s="194"/>
      <c r="AG75" s="14"/>
      <c r="AH75" s="31"/>
      <c r="AI75" s="14"/>
      <c r="AJ75" s="14"/>
      <c r="AK75" s="14"/>
      <c r="AL75" s="14"/>
      <c r="AM75" s="14"/>
    </row>
    <row r="76" spans="1:39" x14ac:dyDescent="0.2">
      <c r="A76" s="8">
        <v>10</v>
      </c>
      <c r="B76" s="257">
        <f t="shared" si="42"/>
        <v>130267.19</v>
      </c>
      <c r="C76" s="257">
        <f t="shared" si="42"/>
        <v>158925.98000000001</v>
      </c>
      <c r="D76" s="257">
        <f t="shared" si="43"/>
        <v>130267.19</v>
      </c>
      <c r="E76" s="260">
        <f t="shared" si="44"/>
        <v>158925.98000000001</v>
      </c>
      <c r="F76" s="176"/>
      <c r="G76" s="176"/>
      <c r="H76" s="176"/>
      <c r="I76" s="176"/>
      <c r="J76" s="176"/>
      <c r="K76" s="176"/>
      <c r="L76" s="176"/>
      <c r="M76" s="176"/>
      <c r="N76" s="176"/>
      <c r="O76" s="176"/>
      <c r="P76" s="176"/>
      <c r="Q76" s="176"/>
      <c r="R76" s="176"/>
      <c r="S76" s="176"/>
      <c r="T76" s="176"/>
      <c r="U76" s="176"/>
      <c r="V76" s="176"/>
      <c r="W76" s="176"/>
      <c r="X76" s="176"/>
      <c r="Y76" s="177"/>
      <c r="Z76" s="48"/>
      <c r="AA76" s="48"/>
      <c r="AB76" s="48"/>
      <c r="AC76" s="48"/>
      <c r="AD76" s="48"/>
      <c r="AE76" s="194"/>
      <c r="AF76" s="194"/>
      <c r="AG76" s="14"/>
      <c r="AH76" s="31"/>
      <c r="AI76" s="14"/>
      <c r="AJ76" s="14"/>
      <c r="AK76" s="14"/>
      <c r="AL76" s="14"/>
      <c r="AM76" s="14"/>
    </row>
    <row r="77" spans="1:39" x14ac:dyDescent="0.2">
      <c r="A77" s="8">
        <v>11</v>
      </c>
      <c r="B77" s="257">
        <f t="shared" si="42"/>
        <v>143293.91</v>
      </c>
      <c r="C77" s="257">
        <f t="shared" si="42"/>
        <v>174818.58</v>
      </c>
      <c r="D77" s="257">
        <f t="shared" si="43"/>
        <v>143293.91</v>
      </c>
      <c r="E77" s="260">
        <f t="shared" si="44"/>
        <v>174818.58</v>
      </c>
      <c r="F77" s="176"/>
      <c r="G77" s="176"/>
      <c r="H77" s="176"/>
      <c r="I77" s="176"/>
      <c r="J77" s="176"/>
      <c r="K77" s="176"/>
      <c r="L77" s="176"/>
      <c r="M77" s="176"/>
      <c r="N77" s="176"/>
      <c r="O77" s="176"/>
      <c r="P77" s="176"/>
      <c r="Q77" s="176"/>
      <c r="R77" s="176"/>
      <c r="S77" s="176"/>
      <c r="T77" s="176"/>
      <c r="U77" s="176"/>
      <c r="V77" s="176"/>
      <c r="W77" s="176"/>
      <c r="X77" s="176"/>
      <c r="Y77" s="177"/>
      <c r="Z77" s="48"/>
      <c r="AA77" s="48"/>
      <c r="AB77" s="48"/>
      <c r="AC77" s="48"/>
      <c r="AD77" s="48"/>
      <c r="AE77" s="194"/>
      <c r="AF77" s="194"/>
      <c r="AG77" s="14"/>
      <c r="AH77" s="31"/>
      <c r="AI77" s="14"/>
      <c r="AJ77" s="14"/>
      <c r="AK77" s="14"/>
      <c r="AL77" s="14"/>
      <c r="AM77" s="14"/>
    </row>
    <row r="78" spans="1:39" x14ac:dyDescent="0.2">
      <c r="A78" s="8">
        <v>12</v>
      </c>
      <c r="B78" s="260">
        <f>+B79</f>
        <v>156320.63</v>
      </c>
      <c r="C78" s="260">
        <f>+ROUND(B78*C30,2)</f>
        <v>190711.17</v>
      </c>
      <c r="D78" s="260">
        <f>+D79</f>
        <v>156320.63</v>
      </c>
      <c r="E78" s="260">
        <f t="shared" si="44"/>
        <v>190711.17</v>
      </c>
      <c r="F78" s="176"/>
      <c r="G78" s="176"/>
      <c r="H78" s="176"/>
      <c r="I78" s="176"/>
      <c r="J78" s="176"/>
      <c r="K78" s="176"/>
      <c r="L78" s="176"/>
      <c r="M78" s="176"/>
      <c r="N78" s="176"/>
      <c r="O78" s="176"/>
      <c r="P78" s="176"/>
      <c r="Q78" s="176"/>
      <c r="R78" s="176"/>
      <c r="S78" s="176"/>
      <c r="T78" s="176"/>
      <c r="U78" s="176"/>
      <c r="V78" s="176"/>
      <c r="W78" s="176"/>
      <c r="X78" s="176"/>
      <c r="Y78" s="177"/>
      <c r="Z78" s="48"/>
      <c r="AA78" s="48"/>
      <c r="AB78" s="48"/>
      <c r="AC78" s="48"/>
      <c r="AD78" s="48"/>
      <c r="AE78" s="194"/>
      <c r="AF78" s="194"/>
      <c r="AG78" s="14"/>
      <c r="AH78" s="31"/>
      <c r="AI78" s="14"/>
      <c r="AJ78" s="14"/>
      <c r="AK78" s="14"/>
      <c r="AL78" s="14"/>
      <c r="AM78" s="14"/>
    </row>
    <row r="79" spans="1:39" ht="13.5" thickBot="1" x14ac:dyDescent="0.25">
      <c r="A79" s="8">
        <v>13</v>
      </c>
      <c r="B79" s="260">
        <v>156320.63</v>
      </c>
      <c r="C79" s="260">
        <v>190711.18</v>
      </c>
      <c r="D79" s="260">
        <f>+B79</f>
        <v>156320.63</v>
      </c>
      <c r="E79" s="260">
        <f t="shared" si="44"/>
        <v>190711.18</v>
      </c>
      <c r="F79" s="176"/>
      <c r="G79" s="176"/>
      <c r="H79" s="176"/>
      <c r="I79" s="176"/>
      <c r="J79" s="176"/>
      <c r="K79" s="176"/>
      <c r="L79" s="176"/>
      <c r="M79" s="176"/>
      <c r="N79" s="176"/>
      <c r="O79" s="176"/>
      <c r="P79" s="176"/>
      <c r="Q79" s="176"/>
      <c r="R79" s="176"/>
      <c r="S79" s="176"/>
      <c r="T79" s="176"/>
      <c r="U79" s="176"/>
      <c r="V79" s="176"/>
      <c r="W79" s="176"/>
      <c r="X79" s="176"/>
      <c r="Y79" s="177"/>
      <c r="Z79" s="48"/>
      <c r="AA79" s="48"/>
      <c r="AB79" s="48"/>
      <c r="AC79" s="48"/>
      <c r="AD79" s="48"/>
      <c r="AE79" s="194"/>
      <c r="AF79" s="194"/>
      <c r="AG79" s="14"/>
      <c r="AH79" s="31"/>
      <c r="AI79" s="14"/>
      <c r="AJ79" s="14"/>
      <c r="AK79" s="14"/>
      <c r="AL79" s="14"/>
      <c r="AM79" s="14"/>
    </row>
    <row r="80" spans="1:39" ht="13.5" thickBot="1" x14ac:dyDescent="0.25">
      <c r="A80" s="176"/>
      <c r="B80" s="432" t="s">
        <v>445</v>
      </c>
      <c r="C80" s="433"/>
      <c r="D80" s="433"/>
      <c r="E80" s="433"/>
      <c r="F80" s="433"/>
      <c r="G80" s="433"/>
      <c r="H80" s="433"/>
      <c r="I80" s="433"/>
      <c r="J80" s="433"/>
      <c r="K80" s="433"/>
      <c r="L80" s="433"/>
      <c r="M80" s="433"/>
      <c r="N80" s="433"/>
      <c r="O80" s="433"/>
      <c r="P80" s="434"/>
      <c r="Q80" s="176"/>
      <c r="R80" s="176"/>
      <c r="S80" s="176"/>
      <c r="T80" s="176"/>
      <c r="U80" s="176"/>
      <c r="V80" s="176"/>
      <c r="W80" s="176"/>
      <c r="X80" s="176"/>
      <c r="Y80" s="177"/>
      <c r="Z80" s="48"/>
      <c r="AA80" s="48"/>
      <c r="AB80" s="48"/>
      <c r="AC80" s="48"/>
      <c r="AD80" s="48"/>
      <c r="AE80" s="194"/>
      <c r="AF80" s="194"/>
      <c r="AG80" s="14"/>
      <c r="AH80" s="31"/>
      <c r="AI80" s="14"/>
      <c r="AJ80" s="14"/>
      <c r="AK80" s="14"/>
      <c r="AL80" s="14"/>
      <c r="AM80" s="14"/>
    </row>
    <row r="81" spans="1:39" x14ac:dyDescent="0.2">
      <c r="A81" s="8" t="s">
        <v>28</v>
      </c>
      <c r="B81" s="185">
        <v>1</v>
      </c>
      <c r="C81" s="185">
        <v>2</v>
      </c>
      <c r="D81" s="185">
        <v>3</v>
      </c>
      <c r="E81" s="185">
        <v>4</v>
      </c>
      <c r="F81" s="185">
        <v>5</v>
      </c>
      <c r="G81" s="185">
        <v>6</v>
      </c>
      <c r="H81" s="185">
        <v>7</v>
      </c>
      <c r="I81" s="185">
        <v>8</v>
      </c>
      <c r="J81" s="185">
        <v>9</v>
      </c>
      <c r="K81" s="185">
        <v>10</v>
      </c>
      <c r="L81" s="185">
        <v>11</v>
      </c>
      <c r="M81" s="185">
        <v>12</v>
      </c>
      <c r="N81" s="185">
        <v>13</v>
      </c>
      <c r="O81" s="185">
        <v>14</v>
      </c>
      <c r="P81" s="185">
        <v>15</v>
      </c>
      <c r="Q81" s="176"/>
      <c r="R81" s="176"/>
      <c r="S81" s="176"/>
      <c r="T81" s="176"/>
      <c r="U81" s="176"/>
      <c r="V81" s="176"/>
      <c r="W81" s="176"/>
      <c r="X81" s="176"/>
      <c r="Y81" s="177"/>
      <c r="Z81" s="48"/>
      <c r="AA81" s="48"/>
      <c r="AB81" s="48"/>
      <c r="AC81" s="48"/>
      <c r="AD81" s="48"/>
      <c r="AE81" s="194"/>
      <c r="AF81" s="194"/>
      <c r="AG81" s="14"/>
      <c r="AH81" s="31"/>
      <c r="AI81" s="14"/>
      <c r="AJ81" s="14"/>
      <c r="AK81" s="14"/>
      <c r="AL81" s="14"/>
      <c r="AM81" s="14"/>
    </row>
    <row r="82" spans="1:39" x14ac:dyDescent="0.2">
      <c r="A82" s="8">
        <v>0</v>
      </c>
      <c r="B82" s="260">
        <v>0</v>
      </c>
      <c r="C82" s="260">
        <f>+C66/2</f>
        <v>0</v>
      </c>
      <c r="D82" s="260">
        <f>+D66/2</f>
        <v>0</v>
      </c>
      <c r="E82" s="260">
        <f>+C82</f>
        <v>0</v>
      </c>
      <c r="F82" s="176"/>
      <c r="G82" s="176"/>
      <c r="H82" s="176"/>
      <c r="I82" s="176"/>
      <c r="J82" s="176"/>
      <c r="K82" s="176"/>
      <c r="L82" s="176"/>
      <c r="M82" s="176"/>
      <c r="N82" s="176"/>
      <c r="O82" s="176"/>
      <c r="P82" s="176"/>
      <c r="Q82" s="176"/>
      <c r="R82" s="176"/>
      <c r="S82" s="176"/>
      <c r="T82" s="176"/>
      <c r="U82" s="176"/>
      <c r="V82" s="176"/>
      <c r="W82" s="176"/>
      <c r="X82" s="176"/>
      <c r="Y82" s="177"/>
      <c r="Z82" s="48"/>
      <c r="AA82" s="48"/>
      <c r="AB82" s="48"/>
      <c r="AC82" s="48"/>
      <c r="AD82" s="48"/>
      <c r="AE82" s="194"/>
      <c r="AF82" s="194"/>
      <c r="AG82" s="14"/>
      <c r="AH82" s="31"/>
      <c r="AI82" s="14"/>
      <c r="AJ82" s="14"/>
      <c r="AK82" s="14"/>
      <c r="AL82" s="14"/>
      <c r="AM82" s="14"/>
    </row>
    <row r="83" spans="1:39" x14ac:dyDescent="0.2">
      <c r="A83" s="8">
        <v>1</v>
      </c>
      <c r="B83" s="257">
        <f t="shared" ref="B83:B93" si="45">+ROUND(B$95/12*$A83,2)</f>
        <v>6569.42</v>
      </c>
      <c r="C83" s="257">
        <f t="shared" ref="C83:D93" si="46">+ROUND(C$95/12*$A83,2)</f>
        <v>8014.7</v>
      </c>
      <c r="D83" s="257">
        <f t="shared" si="46"/>
        <v>6569.42</v>
      </c>
      <c r="E83" s="260">
        <f>+C83</f>
        <v>8014.7</v>
      </c>
      <c r="F83" s="176"/>
      <c r="G83" s="176"/>
      <c r="H83" s="176"/>
      <c r="I83" s="176"/>
      <c r="J83" s="176"/>
      <c r="K83" s="176"/>
      <c r="L83" s="176"/>
      <c r="M83" s="176"/>
      <c r="N83" s="176"/>
      <c r="O83" s="176"/>
      <c r="P83" s="176"/>
      <c r="Q83" s="176"/>
      <c r="R83" s="176"/>
      <c r="S83" s="176"/>
      <c r="T83" s="176"/>
      <c r="U83" s="176"/>
      <c r="V83" s="176"/>
      <c r="W83" s="176"/>
      <c r="X83" s="176"/>
      <c r="Y83" s="177"/>
      <c r="Z83" s="48"/>
      <c r="AA83" s="48"/>
      <c r="AB83" s="48"/>
      <c r="AC83" s="48"/>
      <c r="AD83" s="48"/>
      <c r="AE83" s="194"/>
      <c r="AF83" s="194"/>
      <c r="AG83" s="14"/>
      <c r="AH83" s="31"/>
      <c r="AI83" s="14"/>
      <c r="AJ83" s="14"/>
      <c r="AK83" s="14"/>
      <c r="AL83" s="14"/>
      <c r="AM83" s="14"/>
    </row>
    <row r="84" spans="1:39" x14ac:dyDescent="0.2">
      <c r="A84" s="8">
        <v>2</v>
      </c>
      <c r="B84" s="257">
        <f t="shared" si="45"/>
        <v>13138.85</v>
      </c>
      <c r="C84" s="257">
        <f t="shared" si="46"/>
        <v>16029.39</v>
      </c>
      <c r="D84" s="257">
        <f t="shared" si="46"/>
        <v>13138.85</v>
      </c>
      <c r="E84" s="260">
        <f t="shared" ref="E84:E95" si="47">+C84</f>
        <v>16029.39</v>
      </c>
      <c r="F84" s="176"/>
      <c r="G84" s="176"/>
      <c r="H84" s="176"/>
      <c r="I84" s="176"/>
      <c r="J84" s="176"/>
      <c r="K84" s="176"/>
      <c r="L84" s="176"/>
      <c r="M84" s="176"/>
      <c r="N84" s="176"/>
      <c r="O84" s="176"/>
      <c r="P84" s="176"/>
      <c r="Q84" s="176"/>
      <c r="R84" s="176"/>
      <c r="S84" s="176"/>
      <c r="T84" s="176"/>
      <c r="U84" s="176"/>
      <c r="V84" s="176"/>
      <c r="W84" s="176"/>
      <c r="X84" s="176"/>
      <c r="Y84" s="177"/>
      <c r="Z84" s="48"/>
      <c r="AA84" s="48"/>
      <c r="AB84" s="48"/>
      <c r="AC84" s="48"/>
      <c r="AD84" s="48"/>
      <c r="AE84" s="194"/>
      <c r="AF84" s="194"/>
      <c r="AG84" s="14"/>
      <c r="AH84" s="31"/>
      <c r="AI84" s="14"/>
      <c r="AJ84" s="14"/>
      <c r="AK84" s="14"/>
      <c r="AL84" s="14"/>
      <c r="AM84" s="14"/>
    </row>
    <row r="85" spans="1:39" x14ac:dyDescent="0.2">
      <c r="A85" s="8">
        <v>3</v>
      </c>
      <c r="B85" s="257">
        <f t="shared" si="45"/>
        <v>19708.27</v>
      </c>
      <c r="C85" s="257">
        <f t="shared" si="46"/>
        <v>24044.09</v>
      </c>
      <c r="D85" s="257">
        <f t="shared" si="46"/>
        <v>19708.27</v>
      </c>
      <c r="E85" s="260">
        <f t="shared" si="47"/>
        <v>24044.09</v>
      </c>
      <c r="F85" s="176"/>
      <c r="G85" s="176"/>
      <c r="H85" s="176"/>
      <c r="I85" s="176"/>
      <c r="J85" s="176"/>
      <c r="K85" s="176"/>
      <c r="L85" s="176"/>
      <c r="M85" s="176"/>
      <c r="N85" s="176"/>
      <c r="O85" s="176"/>
      <c r="P85" s="176"/>
      <c r="Q85" s="176"/>
      <c r="R85" s="176"/>
      <c r="S85" s="176"/>
      <c r="T85" s="176"/>
      <c r="U85" s="176"/>
      <c r="V85" s="176"/>
      <c r="W85" s="176"/>
      <c r="X85" s="176"/>
      <c r="Y85" s="177"/>
      <c r="Z85" s="48"/>
      <c r="AA85" s="48"/>
      <c r="AB85" s="48"/>
      <c r="AC85" s="48"/>
      <c r="AD85" s="48"/>
      <c r="AE85" s="194"/>
      <c r="AF85" s="194"/>
      <c r="AG85" s="14"/>
      <c r="AH85" s="31"/>
      <c r="AI85" s="14"/>
      <c r="AJ85" s="14"/>
      <c r="AK85" s="14"/>
      <c r="AL85" s="14"/>
      <c r="AM85" s="14"/>
    </row>
    <row r="86" spans="1:39" x14ac:dyDescent="0.2">
      <c r="A86" s="8">
        <v>4</v>
      </c>
      <c r="B86" s="257">
        <f t="shared" si="45"/>
        <v>26277.69</v>
      </c>
      <c r="C86" s="257">
        <f t="shared" si="46"/>
        <v>32058.79</v>
      </c>
      <c r="D86" s="257">
        <f t="shared" si="46"/>
        <v>26277.69</v>
      </c>
      <c r="E86" s="260">
        <f t="shared" si="47"/>
        <v>32058.79</v>
      </c>
      <c r="F86" s="176"/>
      <c r="G86" s="176"/>
      <c r="H86" s="176"/>
      <c r="I86" s="176"/>
      <c r="J86" s="176"/>
      <c r="K86" s="176"/>
      <c r="L86" s="176"/>
      <c r="M86" s="176"/>
      <c r="N86" s="176"/>
      <c r="O86" s="176"/>
      <c r="P86" s="176"/>
      <c r="Q86" s="176"/>
      <c r="R86" s="176"/>
      <c r="S86" s="176"/>
      <c r="T86" s="176"/>
      <c r="U86" s="176"/>
      <c r="V86" s="176"/>
      <c r="W86" s="176"/>
      <c r="X86" s="176"/>
      <c r="Y86" s="177"/>
      <c r="Z86" s="48"/>
      <c r="AA86" s="48"/>
      <c r="AB86" s="48"/>
      <c r="AC86" s="48"/>
      <c r="AD86" s="48"/>
      <c r="AE86" s="194"/>
      <c r="AF86" s="194"/>
      <c r="AG86" s="14"/>
      <c r="AH86" s="31"/>
      <c r="AI86" s="14"/>
      <c r="AJ86" s="14"/>
      <c r="AK86" s="14"/>
      <c r="AL86" s="14"/>
      <c r="AM86" s="14"/>
    </row>
    <row r="87" spans="1:39" x14ac:dyDescent="0.2">
      <c r="A87" s="8">
        <v>5</v>
      </c>
      <c r="B87" s="257">
        <f t="shared" si="45"/>
        <v>32847.120000000003</v>
      </c>
      <c r="C87" s="257">
        <f t="shared" si="46"/>
        <v>40073.480000000003</v>
      </c>
      <c r="D87" s="257">
        <f t="shared" si="46"/>
        <v>32847.120000000003</v>
      </c>
      <c r="E87" s="260">
        <f t="shared" si="47"/>
        <v>40073.480000000003</v>
      </c>
      <c r="F87" s="176"/>
      <c r="G87" s="176"/>
      <c r="H87" s="176"/>
      <c r="I87" s="176"/>
      <c r="J87" s="176"/>
      <c r="K87" s="176"/>
      <c r="L87" s="176"/>
      <c r="M87" s="176"/>
      <c r="N87" s="176"/>
      <c r="O87" s="176"/>
      <c r="P87" s="176"/>
      <c r="Q87" s="176"/>
      <c r="R87" s="176"/>
      <c r="S87" s="176"/>
      <c r="T87" s="176"/>
      <c r="U87" s="176"/>
      <c r="V87" s="176"/>
      <c r="W87" s="176"/>
      <c r="X87" s="176"/>
      <c r="Y87" s="177"/>
      <c r="Z87" s="48"/>
      <c r="AA87" s="48"/>
      <c r="AB87" s="48"/>
      <c r="AC87" s="48"/>
      <c r="AD87" s="48"/>
      <c r="AE87" s="194"/>
      <c r="AF87" s="194"/>
      <c r="AG87" s="14"/>
      <c r="AH87" s="31"/>
      <c r="AI87" s="14"/>
      <c r="AJ87" s="14"/>
      <c r="AK87" s="14"/>
      <c r="AL87" s="14"/>
      <c r="AM87" s="14"/>
    </row>
    <row r="88" spans="1:39" x14ac:dyDescent="0.2">
      <c r="A88" s="8">
        <v>6</v>
      </c>
      <c r="B88" s="257">
        <f t="shared" si="45"/>
        <v>39416.54</v>
      </c>
      <c r="C88" s="257">
        <f t="shared" si="46"/>
        <v>48088.18</v>
      </c>
      <c r="D88" s="257">
        <f t="shared" si="46"/>
        <v>39416.54</v>
      </c>
      <c r="E88" s="260">
        <f t="shared" si="47"/>
        <v>48088.18</v>
      </c>
      <c r="F88" s="176"/>
      <c r="G88" s="176"/>
      <c r="H88" s="176"/>
      <c r="I88" s="176"/>
      <c r="J88" s="176"/>
      <c r="K88" s="176"/>
      <c r="L88" s="176"/>
      <c r="M88" s="176"/>
      <c r="N88" s="176"/>
      <c r="O88" s="176"/>
      <c r="P88" s="176"/>
      <c r="Q88" s="176"/>
      <c r="R88" s="176"/>
      <c r="S88" s="176"/>
      <c r="T88" s="176"/>
      <c r="U88" s="176"/>
      <c r="V88" s="176"/>
      <c r="W88" s="176"/>
      <c r="X88" s="176"/>
      <c r="Y88" s="177"/>
      <c r="Z88" s="48"/>
      <c r="AA88" s="48"/>
      <c r="AB88" s="48"/>
      <c r="AC88" s="48"/>
      <c r="AD88" s="48"/>
      <c r="AE88" s="194"/>
      <c r="AF88" s="194"/>
      <c r="AG88" s="14"/>
      <c r="AH88" s="31"/>
      <c r="AI88" s="14"/>
      <c r="AJ88" s="14"/>
      <c r="AK88" s="14"/>
      <c r="AL88" s="14"/>
      <c r="AM88" s="14"/>
    </row>
    <row r="89" spans="1:39" x14ac:dyDescent="0.2">
      <c r="A89" s="8">
        <v>7</v>
      </c>
      <c r="B89" s="257">
        <f t="shared" si="45"/>
        <v>45985.96</v>
      </c>
      <c r="C89" s="257">
        <f t="shared" si="46"/>
        <v>56102.879999999997</v>
      </c>
      <c r="D89" s="257">
        <f t="shared" si="46"/>
        <v>45985.96</v>
      </c>
      <c r="E89" s="260">
        <f t="shared" si="47"/>
        <v>56102.879999999997</v>
      </c>
      <c r="F89" s="176"/>
      <c r="G89" s="176"/>
      <c r="H89" s="176"/>
      <c r="I89" s="176"/>
      <c r="J89" s="176"/>
      <c r="K89" s="176"/>
      <c r="L89" s="176"/>
      <c r="M89" s="176"/>
      <c r="N89" s="176"/>
      <c r="O89" s="176"/>
      <c r="P89" s="176"/>
      <c r="Q89" s="176"/>
      <c r="R89" s="176"/>
      <c r="S89" s="176"/>
      <c r="T89" s="176"/>
      <c r="U89" s="176"/>
      <c r="V89" s="176"/>
      <c r="W89" s="176"/>
      <c r="X89" s="176"/>
      <c r="Y89" s="177"/>
      <c r="Z89" s="48"/>
      <c r="AA89" s="48"/>
      <c r="AB89" s="48"/>
      <c r="AC89" s="48"/>
      <c r="AD89" s="48"/>
      <c r="AE89" s="194"/>
      <c r="AF89" s="194"/>
      <c r="AG89" s="14"/>
      <c r="AH89" s="31"/>
      <c r="AI89" s="14"/>
      <c r="AJ89" s="14"/>
      <c r="AK89" s="14"/>
      <c r="AL89" s="14"/>
      <c r="AM89" s="14"/>
    </row>
    <row r="90" spans="1:39" x14ac:dyDescent="0.2">
      <c r="A90" s="8">
        <v>8</v>
      </c>
      <c r="B90" s="257">
        <f t="shared" si="45"/>
        <v>52555.39</v>
      </c>
      <c r="C90" s="257">
        <f t="shared" si="46"/>
        <v>64117.57</v>
      </c>
      <c r="D90" s="257">
        <f t="shared" si="46"/>
        <v>52555.39</v>
      </c>
      <c r="E90" s="260">
        <f t="shared" si="47"/>
        <v>64117.57</v>
      </c>
      <c r="F90" s="176"/>
      <c r="G90" s="176"/>
      <c r="H90" s="176"/>
      <c r="I90" s="176"/>
      <c r="J90" s="176"/>
      <c r="K90" s="176"/>
      <c r="L90" s="176"/>
      <c r="M90" s="176"/>
      <c r="N90" s="176"/>
      <c r="O90" s="176"/>
      <c r="P90" s="176"/>
      <c r="Q90" s="176"/>
      <c r="R90" s="176"/>
      <c r="S90" s="176"/>
      <c r="T90" s="176"/>
      <c r="U90" s="176"/>
      <c r="V90" s="176"/>
      <c r="W90" s="176"/>
      <c r="X90" s="176"/>
      <c r="Y90" s="177"/>
      <c r="Z90" s="48"/>
      <c r="AA90" s="48"/>
      <c r="AB90" s="48"/>
      <c r="AC90" s="48"/>
      <c r="AD90" s="48"/>
      <c r="AE90" s="194"/>
      <c r="AF90" s="194"/>
      <c r="AG90" s="14"/>
      <c r="AH90" s="31"/>
      <c r="AI90" s="14"/>
      <c r="AJ90" s="14"/>
      <c r="AK90" s="14"/>
      <c r="AL90" s="14"/>
      <c r="AM90" s="14"/>
    </row>
    <row r="91" spans="1:39" x14ac:dyDescent="0.2">
      <c r="A91" s="8">
        <v>9</v>
      </c>
      <c r="B91" s="257">
        <f t="shared" si="45"/>
        <v>59124.81</v>
      </c>
      <c r="C91" s="257">
        <f t="shared" si="46"/>
        <v>72132.27</v>
      </c>
      <c r="D91" s="257">
        <f t="shared" si="46"/>
        <v>59124.81</v>
      </c>
      <c r="E91" s="260">
        <f t="shared" si="47"/>
        <v>72132.27</v>
      </c>
      <c r="F91" s="176"/>
      <c r="G91" s="176"/>
      <c r="H91" s="176"/>
      <c r="I91" s="176"/>
      <c r="J91" s="176"/>
      <c r="K91" s="176"/>
      <c r="L91" s="176"/>
      <c r="M91" s="176"/>
      <c r="N91" s="176"/>
      <c r="O91" s="176"/>
      <c r="P91" s="176"/>
      <c r="Q91" s="176"/>
      <c r="R91" s="176"/>
      <c r="S91" s="176"/>
      <c r="T91" s="176"/>
      <c r="U91" s="176"/>
      <c r="V91" s="176"/>
      <c r="W91" s="176"/>
      <c r="X91" s="176"/>
      <c r="Y91" s="177"/>
      <c r="Z91" s="48"/>
      <c r="AA91" s="48"/>
      <c r="AB91" s="48"/>
      <c r="AC91" s="48"/>
      <c r="AD91" s="48"/>
      <c r="AE91" s="194"/>
      <c r="AF91" s="194"/>
      <c r="AG91" s="14"/>
      <c r="AH91" s="31"/>
      <c r="AI91" s="14"/>
      <c r="AJ91" s="14"/>
      <c r="AK91" s="14"/>
      <c r="AL91" s="14"/>
      <c r="AM91" s="14"/>
    </row>
    <row r="92" spans="1:39" x14ac:dyDescent="0.2">
      <c r="A92" s="8">
        <v>10</v>
      </c>
      <c r="B92" s="257">
        <f t="shared" si="45"/>
        <v>65694.23</v>
      </c>
      <c r="C92" s="257">
        <f t="shared" si="46"/>
        <v>80146.97</v>
      </c>
      <c r="D92" s="257">
        <f t="shared" si="46"/>
        <v>65694.23</v>
      </c>
      <c r="E92" s="260">
        <f t="shared" si="47"/>
        <v>80146.97</v>
      </c>
      <c r="F92" s="176"/>
      <c r="G92" s="176"/>
      <c r="H92" s="176"/>
      <c r="I92" s="176"/>
      <c r="J92" s="176"/>
      <c r="K92" s="176"/>
      <c r="L92" s="176"/>
      <c r="M92" s="176"/>
      <c r="N92" s="176"/>
      <c r="O92" s="176"/>
      <c r="P92" s="176"/>
      <c r="Q92" s="176"/>
      <c r="R92" s="176"/>
      <c r="S92" s="176"/>
      <c r="T92" s="176"/>
      <c r="U92" s="176"/>
      <c r="V92" s="176"/>
      <c r="W92" s="176"/>
      <c r="X92" s="176"/>
      <c r="Y92" s="177"/>
      <c r="Z92" s="48"/>
      <c r="AA92" s="48"/>
      <c r="AB92" s="48"/>
      <c r="AC92" s="48"/>
      <c r="AD92" s="48"/>
      <c r="AE92" s="194"/>
      <c r="AF92" s="194"/>
      <c r="AG92" s="14"/>
      <c r="AH92" s="31"/>
      <c r="AI92" s="14"/>
      <c r="AJ92" s="14"/>
      <c r="AK92" s="14"/>
      <c r="AL92" s="14"/>
      <c r="AM92" s="14"/>
    </row>
    <row r="93" spans="1:39" x14ac:dyDescent="0.2">
      <c r="A93" s="8">
        <v>11</v>
      </c>
      <c r="B93" s="257">
        <f t="shared" si="45"/>
        <v>72263.66</v>
      </c>
      <c r="C93" s="257">
        <f t="shared" si="46"/>
        <v>88161.66</v>
      </c>
      <c r="D93" s="257">
        <f t="shared" si="46"/>
        <v>72263.66</v>
      </c>
      <c r="E93" s="260">
        <f t="shared" si="47"/>
        <v>88161.66</v>
      </c>
      <c r="F93" s="176"/>
      <c r="G93" s="176"/>
      <c r="H93" s="176"/>
      <c r="I93" s="176"/>
      <c r="J93" s="176"/>
      <c r="K93" s="176"/>
      <c r="L93" s="176"/>
      <c r="M93" s="176"/>
      <c r="N93" s="176"/>
      <c r="O93" s="176"/>
      <c r="P93" s="176"/>
      <c r="Q93" s="176"/>
      <c r="R93" s="176"/>
      <c r="S93" s="176"/>
      <c r="T93" s="176"/>
      <c r="U93" s="176"/>
      <c r="V93" s="176"/>
      <c r="W93" s="176"/>
      <c r="X93" s="176"/>
      <c r="Y93" s="177"/>
      <c r="Z93" s="48"/>
      <c r="AA93" s="48"/>
      <c r="AB93" s="48"/>
      <c r="AC93" s="48"/>
      <c r="AD93" s="48"/>
      <c r="AE93" s="194"/>
      <c r="AF93" s="194"/>
      <c r="AG93" s="14"/>
      <c r="AH93" s="31"/>
      <c r="AI93" s="14"/>
      <c r="AJ93" s="14"/>
      <c r="AK93" s="14"/>
      <c r="AL93" s="14"/>
      <c r="AM93" s="14"/>
    </row>
    <row r="94" spans="1:39" x14ac:dyDescent="0.2">
      <c r="A94" s="8">
        <v>12</v>
      </c>
      <c r="B94" s="260">
        <f>+B95</f>
        <v>78833.08</v>
      </c>
      <c r="C94" s="260">
        <f>+ROUND(B94*1.22,2)</f>
        <v>96176.36</v>
      </c>
      <c r="D94" s="260">
        <f>+B94</f>
        <v>78833.08</v>
      </c>
      <c r="E94" s="260">
        <f t="shared" si="47"/>
        <v>96176.36</v>
      </c>
      <c r="F94" s="176"/>
      <c r="G94" s="176"/>
      <c r="H94" s="176"/>
      <c r="I94" s="176"/>
      <c r="J94" s="176"/>
      <c r="K94" s="176"/>
      <c r="L94" s="176"/>
      <c r="M94" s="176"/>
      <c r="N94" s="176"/>
      <c r="O94" s="176"/>
      <c r="P94" s="176"/>
      <c r="Q94" s="176"/>
      <c r="R94" s="176"/>
      <c r="S94" s="176"/>
      <c r="T94" s="176"/>
      <c r="U94" s="176"/>
      <c r="V94" s="176"/>
      <c r="W94" s="176"/>
      <c r="X94" s="176"/>
      <c r="Y94" s="177"/>
      <c r="Z94" s="48"/>
      <c r="AA94" s="48"/>
      <c r="AB94" s="48"/>
      <c r="AC94" s="48"/>
      <c r="AD94" s="48"/>
      <c r="AE94" s="194"/>
      <c r="AF94" s="194"/>
      <c r="AG94" s="14"/>
      <c r="AH94" s="31"/>
      <c r="AI94" s="14"/>
      <c r="AJ94" s="14"/>
      <c r="AK94" s="14"/>
      <c r="AL94" s="14"/>
      <c r="AM94" s="14"/>
    </row>
    <row r="95" spans="1:39" x14ac:dyDescent="0.2">
      <c r="A95" s="8">
        <v>13</v>
      </c>
      <c r="B95" s="260">
        <v>78833.08</v>
      </c>
      <c r="C95" s="260">
        <f>+C94</f>
        <v>96176.36</v>
      </c>
      <c r="D95" s="260">
        <f>+D94</f>
        <v>78833.08</v>
      </c>
      <c r="E95" s="260">
        <f t="shared" si="47"/>
        <v>96176.36</v>
      </c>
      <c r="F95" s="176"/>
      <c r="G95" s="176"/>
      <c r="H95" s="176"/>
      <c r="I95" s="176"/>
      <c r="J95" s="176"/>
      <c r="K95" s="176"/>
      <c r="L95" s="176"/>
      <c r="M95" s="176"/>
      <c r="N95" s="176"/>
      <c r="O95" s="176"/>
      <c r="P95" s="176"/>
      <c r="Q95" s="176"/>
      <c r="R95" s="176"/>
      <c r="S95" s="176"/>
      <c r="T95" s="176"/>
      <c r="U95" s="176"/>
      <c r="V95" s="176"/>
      <c r="W95" s="176"/>
      <c r="X95" s="176"/>
      <c r="Y95" s="177"/>
      <c r="Z95" s="48"/>
      <c r="AA95" s="48"/>
      <c r="AB95" s="48"/>
      <c r="AC95" s="48"/>
      <c r="AD95" s="48"/>
      <c r="AE95" s="194"/>
      <c r="AF95" s="194"/>
      <c r="AG95" s="14"/>
      <c r="AH95" s="31"/>
      <c r="AI95" s="14"/>
      <c r="AJ95" s="14"/>
      <c r="AK95" s="14"/>
      <c r="AL95" s="14"/>
      <c r="AM95" s="14"/>
    </row>
    <row r="96" spans="1:39" x14ac:dyDescent="0.2">
      <c r="A96" s="176"/>
      <c r="B96" s="176"/>
      <c r="C96" s="176"/>
      <c r="D96" s="176"/>
      <c r="E96" s="176"/>
      <c r="F96" s="176"/>
      <c r="G96" s="176"/>
      <c r="H96" s="176"/>
      <c r="I96" s="176"/>
      <c r="J96" s="176"/>
      <c r="K96" s="176"/>
      <c r="L96" s="176"/>
      <c r="M96" s="176"/>
      <c r="N96" s="176"/>
      <c r="O96" s="176"/>
      <c r="P96" s="176"/>
      <c r="Q96" s="176"/>
      <c r="R96" s="176"/>
      <c r="S96" s="176"/>
      <c r="T96" s="176"/>
      <c r="U96" s="176"/>
      <c r="V96" s="176"/>
      <c r="W96" s="176"/>
      <c r="X96" s="176"/>
      <c r="Y96" s="177"/>
      <c r="Z96" s="48"/>
      <c r="AA96" s="48"/>
      <c r="AB96" s="48"/>
      <c r="AC96" s="48"/>
      <c r="AD96" s="48"/>
      <c r="AE96" s="194"/>
      <c r="AF96" s="194"/>
      <c r="AG96" s="14"/>
      <c r="AH96" s="31"/>
      <c r="AI96" s="14"/>
      <c r="AJ96" s="14"/>
      <c r="AK96" s="14"/>
      <c r="AL96" s="14"/>
      <c r="AM96" s="14"/>
    </row>
    <row r="97" spans="1:39" x14ac:dyDescent="0.2">
      <c r="A97" s="17" t="s">
        <v>52</v>
      </c>
      <c r="B97" s="176"/>
      <c r="C97" s="176"/>
      <c r="D97" s="176"/>
      <c r="E97" s="176"/>
      <c r="F97" s="176"/>
      <c r="G97" s="176"/>
      <c r="H97" s="176"/>
      <c r="I97" s="176"/>
      <c r="J97" s="176"/>
      <c r="K97" s="176"/>
      <c r="L97" s="176"/>
      <c r="M97" s="176"/>
      <c r="N97" s="176"/>
      <c r="O97" s="176"/>
      <c r="P97" s="176"/>
      <c r="Q97" s="176"/>
      <c r="R97" s="176"/>
      <c r="S97" s="176"/>
      <c r="T97" s="176"/>
      <c r="U97" s="176"/>
      <c r="V97" s="176"/>
      <c r="W97" s="176"/>
      <c r="X97" s="176"/>
      <c r="Y97" s="177"/>
      <c r="Z97" s="48"/>
      <c r="AA97" s="48"/>
      <c r="AB97" s="48"/>
      <c r="AC97" s="48"/>
      <c r="AD97" s="48"/>
      <c r="AE97" s="194"/>
      <c r="AF97" s="194"/>
      <c r="AG97" s="14"/>
      <c r="AH97" s="31"/>
      <c r="AI97" s="14"/>
      <c r="AJ97" s="14"/>
      <c r="AK97" s="14"/>
      <c r="AL97" s="14"/>
      <c r="AM97" s="14"/>
    </row>
    <row r="98" spans="1:39" x14ac:dyDescent="0.2">
      <c r="A98" s="17" t="s">
        <v>81</v>
      </c>
      <c r="B98" s="176"/>
      <c r="C98" s="176"/>
      <c r="D98" s="176"/>
      <c r="E98" s="176"/>
      <c r="F98" s="176"/>
      <c r="G98" s="176"/>
      <c r="H98" s="176"/>
      <c r="I98" s="176"/>
      <c r="J98" s="176"/>
      <c r="K98" s="176"/>
      <c r="L98" s="176"/>
      <c r="M98" s="176"/>
      <c r="N98" s="176"/>
      <c r="O98" s="176"/>
      <c r="P98" s="176"/>
      <c r="Q98" s="176"/>
      <c r="R98" s="176"/>
      <c r="S98" s="176"/>
      <c r="T98" s="176"/>
      <c r="U98" s="176"/>
      <c r="V98" s="176"/>
      <c r="W98" s="176"/>
      <c r="X98" s="176"/>
      <c r="Y98" s="177"/>
      <c r="Z98" s="48"/>
      <c r="AA98" s="48"/>
      <c r="AB98" s="48"/>
      <c r="AC98" s="48"/>
      <c r="AD98" s="48"/>
      <c r="AE98" s="194"/>
      <c r="AF98" s="194"/>
      <c r="AG98" s="14"/>
      <c r="AH98" s="31"/>
      <c r="AI98" s="14"/>
      <c r="AJ98" s="14"/>
      <c r="AK98" s="14"/>
      <c r="AL98" s="14"/>
      <c r="AM98" s="14"/>
    </row>
    <row r="99" spans="1:39" x14ac:dyDescent="0.2">
      <c r="A99" s="172"/>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94"/>
      <c r="AF99" s="194"/>
      <c r="AG99" s="14"/>
      <c r="AH99" s="14"/>
      <c r="AI99" s="14"/>
      <c r="AJ99" s="14"/>
      <c r="AK99" s="14"/>
      <c r="AL99" s="14"/>
      <c r="AM99" s="14"/>
    </row>
    <row r="100" spans="1:39" x14ac:dyDescent="0.2">
      <c r="A100" s="17" t="s">
        <v>223</v>
      </c>
      <c r="B100" s="76"/>
      <c r="C100" s="76"/>
      <c r="D100" s="188" t="s">
        <v>225</v>
      </c>
      <c r="E100" s="76"/>
      <c r="F100" s="76" t="s">
        <v>227</v>
      </c>
      <c r="G100" s="14"/>
      <c r="I100" s="14"/>
      <c r="J100" s="13"/>
      <c r="K100" s="13"/>
      <c r="L100" s="13"/>
      <c r="M100" s="14"/>
      <c r="N100" s="14"/>
      <c r="O100" s="14"/>
      <c r="P100" s="14"/>
      <c r="Q100" s="14"/>
      <c r="R100" s="14"/>
      <c r="S100" s="14"/>
      <c r="T100" s="14"/>
      <c r="U100" s="14"/>
      <c r="V100" s="14"/>
      <c r="W100" s="14"/>
      <c r="X100" s="14"/>
      <c r="Y100" s="14"/>
      <c r="Z100" s="14"/>
      <c r="AA100" s="14"/>
      <c r="AB100" s="14"/>
      <c r="AC100" s="14"/>
      <c r="AD100" s="14"/>
      <c r="AE100" s="194"/>
      <c r="AF100" s="194"/>
      <c r="AG100" s="14"/>
      <c r="AH100" s="14"/>
      <c r="AI100" s="14"/>
      <c r="AJ100" s="14"/>
      <c r="AK100" s="14"/>
      <c r="AL100" s="14"/>
      <c r="AM100" s="14"/>
    </row>
    <row r="101" spans="1:39" x14ac:dyDescent="0.2">
      <c r="A101" s="8"/>
      <c r="B101" s="8"/>
      <c r="C101" s="8"/>
      <c r="D101" s="189" t="s">
        <v>224</v>
      </c>
      <c r="E101" s="8"/>
      <c r="F101" s="8" t="s">
        <v>226</v>
      </c>
      <c r="G101" s="14"/>
      <c r="H101" s="251"/>
      <c r="I101" s="190"/>
      <c r="J101" s="190"/>
      <c r="K101" s="190"/>
      <c r="L101" s="190"/>
      <c r="M101" s="14"/>
      <c r="N101" s="14"/>
      <c r="O101" s="14"/>
      <c r="P101" s="14"/>
      <c r="Q101" s="14"/>
      <c r="R101" s="14"/>
      <c r="S101" s="14"/>
      <c r="T101" s="14"/>
      <c r="U101" s="14"/>
      <c r="V101" s="14"/>
      <c r="W101" s="14"/>
      <c r="X101" s="14"/>
      <c r="Y101" s="14"/>
      <c r="Z101" s="14"/>
      <c r="AA101" s="14"/>
      <c r="AB101" s="14"/>
      <c r="AC101" s="14"/>
      <c r="AD101" s="14"/>
      <c r="AE101" s="194"/>
      <c r="AF101" s="194"/>
      <c r="AG101" s="14"/>
      <c r="AH101" s="14"/>
      <c r="AI101" s="14"/>
      <c r="AJ101" s="14"/>
      <c r="AK101" s="14"/>
      <c r="AL101" s="14"/>
      <c r="AM101" s="14"/>
    </row>
    <row r="102" spans="1:39" x14ac:dyDescent="0.2">
      <c r="A102" s="8"/>
      <c r="B102" s="9"/>
      <c r="C102" s="9"/>
      <c r="D102" s="9"/>
      <c r="E102" s="9"/>
      <c r="F102" s="9"/>
      <c r="G102" s="14"/>
      <c r="H102" s="252"/>
      <c r="I102" s="39"/>
      <c r="J102" s="39"/>
      <c r="K102" s="39"/>
      <c r="L102" s="39"/>
      <c r="M102" s="14"/>
      <c r="N102" s="14"/>
      <c r="O102" s="14"/>
      <c r="P102" s="14"/>
      <c r="Q102" s="14"/>
      <c r="R102" s="14"/>
      <c r="S102" s="14"/>
      <c r="T102" s="14"/>
      <c r="U102" s="14"/>
      <c r="V102" s="14"/>
      <c r="W102" s="14"/>
      <c r="X102" s="14"/>
      <c r="Y102" s="14"/>
      <c r="Z102" s="14"/>
      <c r="AA102" s="14"/>
      <c r="AB102" s="14"/>
      <c r="AC102" s="14"/>
      <c r="AD102" s="14"/>
      <c r="AE102" s="194"/>
      <c r="AF102" s="194"/>
      <c r="AG102" s="14"/>
      <c r="AH102" s="14"/>
      <c r="AI102" s="14"/>
      <c r="AJ102" s="14"/>
      <c r="AK102" s="14"/>
      <c r="AL102" s="14"/>
      <c r="AM102" s="14"/>
    </row>
    <row r="103" spans="1:39" x14ac:dyDescent="0.2">
      <c r="A103" s="8"/>
      <c r="B103" s="9"/>
      <c r="C103" s="9"/>
      <c r="D103" s="191" t="s">
        <v>228</v>
      </c>
      <c r="E103" s="14"/>
      <c r="F103" s="255" t="s">
        <v>226</v>
      </c>
      <c r="G103" s="14"/>
      <c r="H103" s="252"/>
      <c r="I103" s="39"/>
      <c r="J103" s="39"/>
      <c r="K103" s="39"/>
      <c r="L103" s="39"/>
      <c r="M103" s="14"/>
      <c r="N103" s="14"/>
      <c r="O103" s="14"/>
      <c r="P103" s="14"/>
      <c r="Q103" s="14"/>
      <c r="R103" s="14"/>
      <c r="S103" s="14"/>
      <c r="T103" s="14"/>
      <c r="U103" s="14"/>
      <c r="V103" s="14"/>
      <c r="W103" s="14"/>
      <c r="X103" s="14"/>
      <c r="Y103" s="14"/>
      <c r="Z103" s="14"/>
      <c r="AA103" s="14"/>
      <c r="AB103" s="14"/>
      <c r="AC103" s="14"/>
      <c r="AD103" s="14"/>
      <c r="AE103" s="194"/>
      <c r="AF103" s="194"/>
      <c r="AG103" s="14"/>
      <c r="AH103" s="14"/>
      <c r="AI103" s="14"/>
      <c r="AJ103" s="14"/>
      <c r="AK103" s="14"/>
      <c r="AL103" s="14"/>
      <c r="AM103" s="14"/>
    </row>
    <row r="104" spans="1:39" x14ac:dyDescent="0.2">
      <c r="A104" s="8"/>
      <c r="B104" s="9"/>
      <c r="C104" s="9"/>
      <c r="D104" s="9"/>
      <c r="E104" s="9"/>
      <c r="F104" s="9"/>
      <c r="G104" s="14"/>
      <c r="H104" s="39"/>
      <c r="I104" s="39"/>
      <c r="J104" s="39"/>
      <c r="K104" s="39"/>
      <c r="L104" s="39"/>
      <c r="M104" s="14"/>
      <c r="N104" s="14"/>
      <c r="O104" s="14"/>
      <c r="P104" s="14"/>
      <c r="Q104" s="192"/>
      <c r="R104" s="14"/>
      <c r="S104" s="14"/>
      <c r="T104" s="14"/>
      <c r="U104" s="14"/>
      <c r="V104" s="14"/>
      <c r="W104" s="14"/>
      <c r="X104" s="14"/>
      <c r="Y104" s="14"/>
      <c r="Z104" s="14"/>
      <c r="AA104" s="14"/>
      <c r="AB104" s="14"/>
      <c r="AC104" s="14"/>
      <c r="AD104" s="14"/>
      <c r="AE104" s="194"/>
      <c r="AF104" s="194"/>
      <c r="AG104" s="14"/>
      <c r="AH104" s="14"/>
      <c r="AI104" s="14"/>
      <c r="AJ104" s="14"/>
      <c r="AK104" s="14"/>
      <c r="AL104" s="14"/>
      <c r="AM104" s="14"/>
    </row>
    <row r="105" spans="1:39" x14ac:dyDescent="0.2">
      <c r="A105" s="17" t="s">
        <v>398</v>
      </c>
      <c r="B105" s="9"/>
      <c r="C105" s="9"/>
      <c r="D105" s="9"/>
      <c r="E105" s="9"/>
      <c r="F105" s="9"/>
      <c r="G105" s="14"/>
      <c r="H105" s="39"/>
      <c r="I105" s="39"/>
      <c r="J105" s="39"/>
      <c r="K105" s="39"/>
      <c r="L105" s="39"/>
      <c r="M105" s="14"/>
      <c r="N105" s="14"/>
      <c r="O105" s="14"/>
      <c r="P105" s="14"/>
      <c r="Q105" s="192"/>
      <c r="R105" s="14"/>
      <c r="S105" s="14"/>
      <c r="T105" s="14"/>
      <c r="U105" s="14"/>
      <c r="V105" s="14"/>
      <c r="W105" s="14"/>
      <c r="X105" s="14"/>
      <c r="Y105" s="14"/>
      <c r="Z105" s="14"/>
      <c r="AA105" s="14"/>
      <c r="AB105" s="14"/>
      <c r="AC105" s="14"/>
      <c r="AD105" s="14"/>
      <c r="AE105" s="194"/>
      <c r="AF105" s="194"/>
      <c r="AG105" s="14"/>
      <c r="AH105" s="14"/>
      <c r="AI105" s="14"/>
      <c r="AJ105" s="14"/>
      <c r="AK105" s="14"/>
      <c r="AL105" s="14"/>
      <c r="AM105" s="14"/>
    </row>
    <row r="106" spans="1:39" x14ac:dyDescent="0.2">
      <c r="A106" s="253" t="s">
        <v>403</v>
      </c>
      <c r="B106" s="9"/>
      <c r="C106" s="9"/>
      <c r="D106" s="9"/>
      <c r="E106" s="9"/>
      <c r="F106" s="9"/>
      <c r="G106" s="14"/>
      <c r="H106" s="39"/>
      <c r="I106" s="39"/>
      <c r="J106" s="39"/>
      <c r="K106" s="39"/>
      <c r="L106" s="39"/>
      <c r="M106" s="14"/>
      <c r="N106" s="14"/>
      <c r="O106" s="14"/>
      <c r="P106" s="14"/>
      <c r="Q106" s="192"/>
      <c r="R106" s="14"/>
      <c r="S106" s="14"/>
      <c r="T106" s="14"/>
      <c r="U106" s="14"/>
      <c r="V106" s="14"/>
      <c r="W106" s="14"/>
      <c r="X106" s="14"/>
      <c r="Y106" s="14"/>
      <c r="Z106" s="14"/>
      <c r="AA106" s="14"/>
      <c r="AB106" s="14"/>
      <c r="AC106" s="14"/>
      <c r="AD106" s="14"/>
      <c r="AE106" s="194"/>
      <c r="AF106" s="194"/>
      <c r="AG106" s="14"/>
      <c r="AH106" s="14"/>
      <c r="AI106" s="14"/>
      <c r="AJ106" s="14"/>
      <c r="AK106" s="14"/>
      <c r="AL106" s="14"/>
      <c r="AM106" s="14"/>
    </row>
    <row r="107" spans="1:39" x14ac:dyDescent="0.2">
      <c r="A107" s="246"/>
      <c r="B107" s="9"/>
      <c r="C107" s="254" t="s">
        <v>399</v>
      </c>
      <c r="E107" s="9"/>
      <c r="F107" s="254" t="s">
        <v>402</v>
      </c>
      <c r="G107" s="14"/>
      <c r="H107" s="39"/>
      <c r="I107" s="39"/>
      <c r="J107" s="39"/>
      <c r="K107" s="39"/>
      <c r="L107" s="39"/>
      <c r="M107" s="14"/>
      <c r="N107" s="14"/>
      <c r="O107" s="14"/>
      <c r="P107" s="14"/>
      <c r="Q107" s="192"/>
      <c r="R107" s="14"/>
      <c r="S107" s="14"/>
      <c r="T107" s="14"/>
      <c r="U107" s="14"/>
      <c r="V107" s="14"/>
      <c r="W107" s="14"/>
      <c r="X107" s="14"/>
      <c r="Y107" s="14"/>
      <c r="Z107" s="14"/>
      <c r="AA107" s="14"/>
      <c r="AB107" s="14"/>
      <c r="AC107" s="14"/>
      <c r="AD107" s="14"/>
      <c r="AE107" s="194"/>
      <c r="AF107" s="194"/>
      <c r="AG107" s="14"/>
      <c r="AH107" s="14"/>
      <c r="AI107" s="14"/>
      <c r="AJ107" s="14"/>
      <c r="AK107" s="14"/>
      <c r="AL107" s="14"/>
      <c r="AM107" s="14"/>
    </row>
    <row r="108" spans="1:39" x14ac:dyDescent="0.2">
      <c r="A108" s="246"/>
      <c r="B108" s="9"/>
      <c r="C108" s="254" t="s">
        <v>400</v>
      </c>
      <c r="D108" s="9"/>
      <c r="E108" s="9"/>
      <c r="F108" s="254" t="s">
        <v>401</v>
      </c>
      <c r="G108" s="14"/>
      <c r="H108" s="39"/>
      <c r="I108" s="39"/>
      <c r="J108" s="39"/>
      <c r="K108" s="39"/>
      <c r="L108" s="39"/>
      <c r="M108" s="14"/>
      <c r="N108" s="14"/>
      <c r="O108" s="14"/>
      <c r="P108" s="14"/>
      <c r="Q108" s="192"/>
      <c r="R108" s="14"/>
      <c r="S108" s="14"/>
      <c r="T108" s="14"/>
      <c r="U108" s="14"/>
      <c r="V108" s="14"/>
      <c r="W108" s="14"/>
      <c r="X108" s="14"/>
      <c r="Y108" s="14"/>
      <c r="Z108" s="14"/>
      <c r="AA108" s="14"/>
      <c r="AB108" s="14"/>
      <c r="AC108" s="14"/>
      <c r="AD108" s="14"/>
      <c r="AE108" s="194"/>
      <c r="AF108" s="194"/>
      <c r="AG108" s="14"/>
      <c r="AH108" s="14"/>
      <c r="AI108" s="14"/>
      <c r="AJ108" s="14"/>
      <c r="AK108" s="14"/>
      <c r="AL108" s="14"/>
      <c r="AM108" s="14"/>
    </row>
    <row r="109" spans="1:39" x14ac:dyDescent="0.2">
      <c r="A109" s="246"/>
      <c r="B109" s="9"/>
      <c r="C109" s="254"/>
      <c r="D109" s="9"/>
      <c r="E109" s="9"/>
      <c r="F109" s="9"/>
      <c r="G109" s="14"/>
      <c r="H109" s="39"/>
      <c r="I109" s="39"/>
      <c r="J109" s="39"/>
      <c r="K109" s="39"/>
      <c r="L109" s="39"/>
      <c r="M109" s="14"/>
      <c r="N109" s="14"/>
      <c r="O109" s="14"/>
      <c r="P109" s="14"/>
      <c r="Q109" s="192"/>
      <c r="R109" s="14"/>
      <c r="S109" s="14"/>
      <c r="T109" s="14"/>
      <c r="U109" s="14"/>
      <c r="V109" s="14"/>
      <c r="W109" s="14"/>
      <c r="X109" s="14"/>
      <c r="Y109" s="14"/>
      <c r="Z109" s="14"/>
      <c r="AA109" s="14"/>
      <c r="AB109" s="14"/>
      <c r="AC109" s="14"/>
      <c r="AD109" s="14"/>
      <c r="AE109" s="194"/>
      <c r="AF109" s="194"/>
      <c r="AG109" s="14"/>
      <c r="AH109" s="14"/>
      <c r="AI109" s="14"/>
      <c r="AJ109" s="14"/>
      <c r="AK109" s="14"/>
      <c r="AL109" s="14"/>
      <c r="AM109" s="14"/>
    </row>
    <row r="110" spans="1:39" x14ac:dyDescent="0.2">
      <c r="A110" s="246"/>
      <c r="B110" s="9"/>
      <c r="C110" s="9"/>
      <c r="D110" s="191" t="s">
        <v>228</v>
      </c>
      <c r="E110" s="9"/>
      <c r="F110" s="255" t="s">
        <v>401</v>
      </c>
      <c r="G110" s="14"/>
      <c r="H110" s="39"/>
      <c r="I110" s="39"/>
      <c r="J110" s="39"/>
      <c r="K110" s="39"/>
      <c r="L110" s="39"/>
      <c r="M110" s="14"/>
      <c r="N110" s="14"/>
      <c r="O110" s="14"/>
      <c r="P110" s="14"/>
      <c r="Q110" s="192"/>
      <c r="R110" s="14"/>
      <c r="S110" s="14"/>
      <c r="T110" s="14"/>
      <c r="U110" s="14"/>
      <c r="V110" s="14"/>
      <c r="W110" s="14"/>
      <c r="X110" s="14"/>
      <c r="Y110" s="14"/>
      <c r="Z110" s="14"/>
      <c r="AA110" s="14"/>
      <c r="AB110" s="14"/>
      <c r="AC110" s="14"/>
      <c r="AD110" s="14"/>
      <c r="AE110" s="194"/>
      <c r="AF110" s="194"/>
      <c r="AG110" s="14"/>
      <c r="AH110" s="14"/>
      <c r="AI110" s="14"/>
      <c r="AJ110" s="14"/>
      <c r="AK110" s="14"/>
      <c r="AL110" s="14"/>
      <c r="AM110" s="14"/>
    </row>
    <row r="111" spans="1:39" x14ac:dyDescent="0.2">
      <c r="A111" s="246"/>
      <c r="B111" s="9"/>
      <c r="C111" s="9"/>
      <c r="D111" s="9"/>
      <c r="E111" s="9"/>
      <c r="F111" s="9"/>
      <c r="G111" s="14"/>
      <c r="H111" s="39"/>
      <c r="I111" s="39"/>
      <c r="J111" s="39"/>
      <c r="K111" s="39"/>
      <c r="L111" s="39"/>
      <c r="M111" s="14"/>
      <c r="N111" s="14"/>
      <c r="O111" s="14"/>
      <c r="P111" s="14"/>
      <c r="Q111" s="192"/>
      <c r="R111" s="14"/>
      <c r="S111" s="14"/>
      <c r="T111" s="14"/>
      <c r="U111" s="14"/>
      <c r="V111" s="14"/>
      <c r="W111" s="14"/>
      <c r="X111" s="14"/>
      <c r="Y111" s="14"/>
      <c r="Z111" s="14"/>
      <c r="AA111" s="14"/>
      <c r="AB111" s="14"/>
      <c r="AC111" s="14"/>
      <c r="AD111" s="14"/>
      <c r="AE111" s="194"/>
      <c r="AF111" s="194"/>
      <c r="AG111" s="14"/>
      <c r="AH111" s="14"/>
      <c r="AI111" s="14"/>
      <c r="AJ111" s="14"/>
      <c r="AK111" s="14"/>
      <c r="AL111" s="14"/>
      <c r="AM111" s="14"/>
    </row>
    <row r="112" spans="1:39" x14ac:dyDescent="0.2">
      <c r="A112" s="8"/>
      <c r="B112" s="235">
        <v>1</v>
      </c>
      <c r="C112" s="235">
        <v>2</v>
      </c>
      <c r="D112" s="235">
        <v>3</v>
      </c>
      <c r="E112" s="235">
        <v>4</v>
      </c>
      <c r="F112" s="235">
        <v>5</v>
      </c>
      <c r="G112" s="235">
        <v>6</v>
      </c>
      <c r="H112" s="235">
        <v>7</v>
      </c>
      <c r="I112" s="235">
        <v>8</v>
      </c>
      <c r="J112" s="235">
        <v>9</v>
      </c>
      <c r="K112" s="235">
        <v>10</v>
      </c>
      <c r="L112" s="235">
        <v>11</v>
      </c>
      <c r="M112" s="235">
        <v>12</v>
      </c>
      <c r="N112" s="235">
        <v>13</v>
      </c>
      <c r="O112" s="14"/>
      <c r="P112" s="14"/>
      <c r="Q112" s="192"/>
      <c r="R112" s="14"/>
      <c r="S112" s="14"/>
      <c r="T112" s="14"/>
      <c r="U112" s="14"/>
      <c r="V112" s="14"/>
      <c r="W112" s="14"/>
      <c r="X112" s="14"/>
      <c r="Y112" s="14"/>
      <c r="Z112" s="14"/>
      <c r="AA112" s="14"/>
      <c r="AB112" s="14"/>
      <c r="AC112" s="14"/>
      <c r="AD112" s="14"/>
      <c r="AE112" s="194"/>
      <c r="AF112" s="194"/>
      <c r="AG112" s="14"/>
      <c r="AH112" s="79"/>
      <c r="AI112" s="79"/>
      <c r="AJ112" s="14"/>
      <c r="AK112" s="14"/>
      <c r="AL112" s="14"/>
      <c r="AM112" s="14"/>
    </row>
    <row r="113" spans="1:39" x14ac:dyDescent="0.2">
      <c r="A113" s="184" t="s">
        <v>238</v>
      </c>
      <c r="B113" s="259">
        <v>150000</v>
      </c>
      <c r="C113" s="259">
        <v>150000</v>
      </c>
      <c r="D113" s="259">
        <v>150000</v>
      </c>
      <c r="E113" s="259">
        <v>150000</v>
      </c>
      <c r="F113" s="259">
        <v>150000</v>
      </c>
      <c r="G113" s="259">
        <v>150000</v>
      </c>
      <c r="H113" s="259">
        <v>150000</v>
      </c>
      <c r="I113" s="259">
        <v>150000</v>
      </c>
      <c r="J113" s="259">
        <v>175000</v>
      </c>
      <c r="K113" s="259">
        <v>175000</v>
      </c>
      <c r="L113" s="259">
        <v>175000</v>
      </c>
      <c r="M113" s="259">
        <v>175000</v>
      </c>
      <c r="N113" s="14"/>
      <c r="O113" s="14"/>
      <c r="P113" s="14"/>
      <c r="Q113" s="14"/>
      <c r="R113" s="14"/>
      <c r="S113" s="14"/>
      <c r="T113" s="14"/>
      <c r="U113" s="14"/>
      <c r="V113" s="14"/>
      <c r="W113" s="14"/>
      <c r="X113" s="14"/>
      <c r="Y113" s="14"/>
      <c r="Z113" s="14"/>
      <c r="AA113" s="14"/>
      <c r="AB113" s="14"/>
      <c r="AC113" s="14"/>
      <c r="AD113" s="14"/>
      <c r="AE113" s="194"/>
      <c r="AF113" s="194"/>
      <c r="AG113" s="14"/>
      <c r="AH113" s="79"/>
      <c r="AI113" s="79"/>
      <c r="AJ113" s="14"/>
      <c r="AK113" s="14"/>
      <c r="AL113" s="14"/>
      <c r="AM113" s="14"/>
    </row>
    <row r="114" spans="1:39" x14ac:dyDescent="0.2">
      <c r="A114" s="184" t="s">
        <v>239</v>
      </c>
      <c r="B114" s="259">
        <v>173000</v>
      </c>
      <c r="C114" s="259">
        <v>173000</v>
      </c>
      <c r="D114" s="259">
        <v>173000</v>
      </c>
      <c r="E114" s="259">
        <v>173000</v>
      </c>
      <c r="F114" s="259">
        <v>173000</v>
      </c>
      <c r="G114" s="259">
        <v>173000</v>
      </c>
      <c r="H114" s="259">
        <v>173000</v>
      </c>
      <c r="I114" s="259">
        <v>173000</v>
      </c>
      <c r="J114" s="259">
        <v>203000</v>
      </c>
      <c r="K114" s="259">
        <v>203000</v>
      </c>
      <c r="L114" s="259">
        <v>203000</v>
      </c>
      <c r="M114" s="259">
        <v>203000</v>
      </c>
      <c r="N114" s="14"/>
      <c r="O114" s="14"/>
      <c r="P114" s="14"/>
      <c r="Q114" s="14"/>
      <c r="R114" s="14"/>
      <c r="S114" s="14"/>
      <c r="T114" s="14"/>
      <c r="U114" s="14"/>
      <c r="V114" s="14"/>
      <c r="W114" s="14"/>
      <c r="X114" s="14"/>
      <c r="Y114" s="14"/>
      <c r="Z114" s="14"/>
      <c r="AA114" s="14"/>
      <c r="AB114" s="14"/>
      <c r="AC114" s="14"/>
      <c r="AD114" s="14"/>
      <c r="AE114" s="194"/>
      <c r="AF114" s="194"/>
      <c r="AG114" s="14"/>
      <c r="AH114" s="79"/>
      <c r="AI114" s="79"/>
      <c r="AJ114" s="14"/>
      <c r="AK114" s="14"/>
      <c r="AL114" s="14"/>
      <c r="AM114" s="14"/>
    </row>
    <row r="115" spans="1:39" x14ac:dyDescent="0.2">
      <c r="A115" s="184" t="s">
        <v>431</v>
      </c>
      <c r="B115" s="259">
        <v>150000</v>
      </c>
      <c r="C115" s="259">
        <v>150000</v>
      </c>
      <c r="D115" s="259">
        <v>150000</v>
      </c>
      <c r="E115" s="259">
        <v>150000</v>
      </c>
      <c r="F115" s="259">
        <v>150000</v>
      </c>
      <c r="G115" s="259">
        <v>150000</v>
      </c>
      <c r="H115" s="359"/>
      <c r="I115" s="359"/>
      <c r="J115" s="359"/>
      <c r="K115" s="359"/>
      <c r="L115" s="359"/>
      <c r="M115" s="359"/>
      <c r="N115" s="259">
        <v>150000</v>
      </c>
      <c r="O115" s="14"/>
      <c r="P115" s="14"/>
      <c r="Q115" s="14"/>
      <c r="R115" s="14"/>
      <c r="S115" s="14"/>
      <c r="T115" s="14"/>
      <c r="U115" s="14"/>
      <c r="V115" s="14"/>
      <c r="W115" s="14"/>
      <c r="X115" s="14"/>
      <c r="Y115" s="14"/>
      <c r="Z115" s="14"/>
      <c r="AA115" s="14"/>
      <c r="AB115" s="14"/>
      <c r="AC115" s="14"/>
      <c r="AD115" s="14"/>
      <c r="AE115" s="194"/>
      <c r="AF115" s="194"/>
      <c r="AG115" s="14"/>
      <c r="AH115" s="79"/>
      <c r="AI115" s="79"/>
      <c r="AJ115" s="14"/>
      <c r="AK115" s="14"/>
      <c r="AL115" s="14"/>
      <c r="AM115" s="14"/>
    </row>
    <row r="116" spans="1:39" x14ac:dyDescent="0.2">
      <c r="A116" s="184" t="s">
        <v>432</v>
      </c>
      <c r="B116" s="359"/>
      <c r="C116" s="359"/>
      <c r="D116" s="359"/>
      <c r="E116" s="359"/>
      <c r="F116" s="359"/>
      <c r="G116" s="359"/>
      <c r="H116" s="259">
        <v>150000</v>
      </c>
      <c r="I116" s="259">
        <v>150000</v>
      </c>
      <c r="J116" s="259">
        <v>175000</v>
      </c>
      <c r="K116" s="259">
        <v>175000</v>
      </c>
      <c r="L116" s="259">
        <v>175000</v>
      </c>
      <c r="M116" s="259">
        <v>175000</v>
      </c>
      <c r="N116" s="259">
        <v>175000</v>
      </c>
      <c r="O116" s="14"/>
      <c r="P116" s="14"/>
      <c r="Q116" s="14"/>
      <c r="R116" s="14"/>
      <c r="S116" s="14"/>
      <c r="T116" s="14"/>
      <c r="U116" s="14"/>
      <c r="V116" s="14"/>
      <c r="W116" s="14"/>
      <c r="X116" s="14"/>
      <c r="Y116" s="14"/>
      <c r="Z116" s="14"/>
      <c r="AA116" s="14"/>
      <c r="AB116" s="14"/>
      <c r="AC116" s="14"/>
      <c r="AD116" s="14"/>
      <c r="AE116" s="194"/>
      <c r="AF116" s="194"/>
      <c r="AG116" s="14"/>
      <c r="AH116" s="79"/>
      <c r="AI116" s="79"/>
      <c r="AJ116" s="14"/>
      <c r="AK116" s="14"/>
      <c r="AL116" s="14"/>
      <c r="AM116" s="14"/>
    </row>
    <row r="117" spans="1:39" x14ac:dyDescent="0.2">
      <c r="A117" s="184" t="s">
        <v>240</v>
      </c>
      <c r="B117" s="259">
        <v>300000</v>
      </c>
      <c r="C117" s="259">
        <v>300000</v>
      </c>
      <c r="D117" s="259">
        <v>300000</v>
      </c>
      <c r="E117" s="259">
        <v>300000</v>
      </c>
      <c r="F117" s="259">
        <v>300000</v>
      </c>
      <c r="G117" s="259">
        <v>300000</v>
      </c>
      <c r="H117" s="259">
        <v>300000</v>
      </c>
      <c r="I117" s="259">
        <v>300000</v>
      </c>
      <c r="J117" s="259">
        <v>300000</v>
      </c>
      <c r="K117" s="259">
        <v>300000</v>
      </c>
      <c r="L117" s="259">
        <v>300000</v>
      </c>
      <c r="M117" s="259">
        <v>300000</v>
      </c>
      <c r="N117" s="259">
        <v>300000</v>
      </c>
      <c r="O117" s="14"/>
      <c r="P117" s="14"/>
      <c r="Q117" s="14"/>
      <c r="R117" s="14"/>
      <c r="S117" s="14"/>
      <c r="T117" s="14"/>
      <c r="U117" s="14"/>
      <c r="V117" s="14"/>
      <c r="W117" s="14"/>
      <c r="X117" s="14"/>
      <c r="Y117" s="14"/>
      <c r="Z117" s="14"/>
      <c r="AA117" s="14"/>
      <c r="AB117" s="14"/>
      <c r="AC117" s="14"/>
      <c r="AD117" s="14"/>
      <c r="AE117" s="194"/>
      <c r="AF117" s="194"/>
      <c r="AG117" s="14"/>
      <c r="AH117" s="79"/>
      <c r="AI117" s="79"/>
      <c r="AJ117" s="14"/>
      <c r="AK117" s="14"/>
      <c r="AL117" s="14"/>
      <c r="AM117" s="14"/>
    </row>
    <row r="118" spans="1:39" x14ac:dyDescent="0.2">
      <c r="A118" s="8"/>
      <c r="B118" s="9"/>
      <c r="C118" s="9"/>
      <c r="D118" s="9"/>
      <c r="E118" s="9"/>
      <c r="F118" s="9"/>
      <c r="G118" s="14"/>
      <c r="H118" s="39"/>
      <c r="I118" s="39"/>
      <c r="J118" s="39"/>
      <c r="K118" s="39"/>
      <c r="L118" s="39"/>
      <c r="M118" s="14"/>
      <c r="N118" s="14"/>
      <c r="O118" s="14"/>
      <c r="P118" s="14"/>
      <c r="Q118" s="14"/>
      <c r="R118" s="14"/>
      <c r="S118" s="14"/>
      <c r="T118" s="14"/>
      <c r="U118" s="14"/>
      <c r="V118" s="14"/>
      <c r="W118" s="14"/>
      <c r="X118" s="14"/>
      <c r="Y118" s="234"/>
      <c r="Z118" s="234"/>
      <c r="AA118" s="14"/>
      <c r="AB118" s="14"/>
      <c r="AC118" s="14"/>
      <c r="AD118" s="14"/>
      <c r="AE118" s="194"/>
      <c r="AF118" s="194"/>
      <c r="AG118" s="14"/>
      <c r="AH118" s="14"/>
      <c r="AI118" s="14"/>
      <c r="AJ118" s="14"/>
      <c r="AK118" s="14"/>
      <c r="AL118" s="14"/>
      <c r="AM118" s="14"/>
    </row>
    <row r="119" spans="1:39" x14ac:dyDescent="0.2">
      <c r="A119" s="240"/>
      <c r="B119" s="240"/>
      <c r="C119" s="240"/>
      <c r="D119" s="240"/>
      <c r="E119" s="240"/>
      <c r="F119" s="240"/>
      <c r="G119" s="240"/>
      <c r="H119" s="240"/>
      <c r="I119" s="240"/>
      <c r="J119" s="240"/>
      <c r="K119" s="240"/>
      <c r="L119" s="240"/>
      <c r="M119" s="240"/>
      <c r="N119" s="240"/>
      <c r="O119" s="240"/>
      <c r="P119" s="240"/>
      <c r="Q119" s="240"/>
      <c r="R119" s="240"/>
      <c r="S119" s="240"/>
      <c r="T119" s="240"/>
      <c r="U119" s="240"/>
      <c r="V119" s="240"/>
      <c r="W119" s="240"/>
      <c r="X119" s="240"/>
      <c r="Y119" s="240"/>
      <c r="Z119" s="240"/>
      <c r="AA119" s="14"/>
      <c r="AB119" s="14"/>
      <c r="AC119" s="14"/>
      <c r="AD119" s="14"/>
      <c r="AE119" s="194"/>
      <c r="AF119" s="194"/>
      <c r="AG119" s="14"/>
      <c r="AH119" s="14"/>
      <c r="AI119" s="14"/>
      <c r="AJ119" s="14"/>
      <c r="AK119" s="14"/>
      <c r="AL119" s="14"/>
      <c r="AM119" s="14"/>
    </row>
    <row r="120" spans="1:39" x14ac:dyDescent="0.2">
      <c r="A120" s="8"/>
      <c r="B120" s="241" t="s">
        <v>29</v>
      </c>
      <c r="C120" s="241" t="s">
        <v>31</v>
      </c>
      <c r="D120" s="241" t="s">
        <v>33</v>
      </c>
      <c r="E120" s="186" t="s">
        <v>212</v>
      </c>
      <c r="F120" s="242"/>
      <c r="G120" s="242"/>
      <c r="H120" s="242"/>
      <c r="I120" s="242"/>
      <c r="J120" s="242"/>
      <c r="K120" s="242"/>
      <c r="L120" s="242"/>
      <c r="M120" s="242"/>
      <c r="N120" s="242"/>
      <c r="O120" s="242"/>
      <c r="P120" s="242"/>
      <c r="Q120" s="242"/>
      <c r="R120" s="242"/>
      <c r="S120" s="242"/>
      <c r="T120" s="242"/>
      <c r="U120" s="242"/>
      <c r="V120" s="242"/>
      <c r="W120" s="242"/>
      <c r="X120" s="242"/>
      <c r="Y120" s="236"/>
      <c r="Z120" s="237"/>
      <c r="AA120" s="14"/>
      <c r="AB120" s="14"/>
      <c r="AC120" s="14"/>
      <c r="AD120" s="14"/>
      <c r="AE120" s="194"/>
      <c r="AF120" s="194"/>
      <c r="AG120" s="14"/>
      <c r="AH120" s="14"/>
      <c r="AI120" s="14"/>
      <c r="AJ120" s="14"/>
      <c r="AK120" s="14"/>
      <c r="AL120" s="14"/>
      <c r="AM120" s="14"/>
    </row>
    <row r="121" spans="1:39" x14ac:dyDescent="0.2">
      <c r="A121" s="8" t="s">
        <v>28</v>
      </c>
      <c r="B121" s="241" t="s">
        <v>30</v>
      </c>
      <c r="C121" s="241" t="s">
        <v>32</v>
      </c>
      <c r="D121" s="241" t="s">
        <v>34</v>
      </c>
      <c r="E121" s="186"/>
      <c r="F121" s="194"/>
      <c r="G121" s="194"/>
      <c r="H121" s="194"/>
      <c r="I121" s="194"/>
      <c r="J121" s="194"/>
      <c r="K121" s="194"/>
      <c r="L121" s="194"/>
      <c r="M121" s="194"/>
      <c r="N121" s="194"/>
      <c r="O121" s="194"/>
      <c r="P121" s="194"/>
      <c r="Q121" s="194"/>
      <c r="R121" s="194"/>
      <c r="S121" s="194"/>
      <c r="T121" s="194"/>
      <c r="U121" s="194"/>
      <c r="V121" s="194"/>
      <c r="W121" s="194"/>
      <c r="X121" s="194"/>
      <c r="Y121" s="194"/>
      <c r="Z121" s="194"/>
      <c r="AA121" s="14"/>
      <c r="AB121" s="14"/>
      <c r="AC121" s="14"/>
      <c r="AD121" s="14"/>
      <c r="AE121" s="194"/>
      <c r="AF121" s="194"/>
      <c r="AG121" s="14"/>
      <c r="AH121" s="14"/>
      <c r="AI121" s="14"/>
      <c r="AJ121" s="14"/>
      <c r="AK121" s="14"/>
      <c r="AL121" s="14"/>
      <c r="AM121" s="14"/>
    </row>
    <row r="122" spans="1:39" x14ac:dyDescent="0.2">
      <c r="A122" s="8">
        <v>0</v>
      </c>
      <c r="B122" s="257">
        <v>0</v>
      </c>
      <c r="C122" s="257">
        <v>0</v>
      </c>
      <c r="D122" s="257">
        <v>0</v>
      </c>
      <c r="E122" s="258">
        <v>0</v>
      </c>
      <c r="F122" s="194"/>
      <c r="G122" s="194"/>
      <c r="H122" s="194"/>
      <c r="I122" s="194"/>
      <c r="J122" s="194"/>
      <c r="K122" s="194"/>
      <c r="L122" s="194"/>
      <c r="M122" s="194"/>
      <c r="N122" s="194"/>
      <c r="O122" s="194"/>
      <c r="P122" s="194"/>
      <c r="Q122" s="194"/>
      <c r="R122" s="194"/>
      <c r="S122" s="194"/>
      <c r="T122" s="194"/>
      <c r="U122" s="194"/>
      <c r="V122" s="194"/>
      <c r="W122" s="194"/>
      <c r="X122" s="194"/>
      <c r="Y122" s="194"/>
      <c r="Z122" s="194"/>
      <c r="AA122" s="14"/>
      <c r="AB122" s="14"/>
      <c r="AC122" s="14"/>
      <c r="AD122" s="14"/>
      <c r="AE122" s="194"/>
      <c r="AF122" s="194"/>
      <c r="AG122" s="14"/>
      <c r="AH122" s="14"/>
      <c r="AI122" s="14"/>
      <c r="AJ122" s="14"/>
      <c r="AK122" s="14"/>
      <c r="AL122" s="14"/>
      <c r="AM122" s="14"/>
    </row>
    <row r="123" spans="1:39" x14ac:dyDescent="0.2">
      <c r="A123" s="8">
        <v>1</v>
      </c>
      <c r="B123" s="257">
        <v>0</v>
      </c>
      <c r="C123" s="257">
        <v>83.01</v>
      </c>
      <c r="D123" s="257">
        <v>1666.67</v>
      </c>
      <c r="E123" s="258">
        <v>0</v>
      </c>
      <c r="F123" s="194"/>
      <c r="G123" s="194"/>
      <c r="H123" s="194"/>
      <c r="I123" s="194"/>
      <c r="J123" s="194"/>
      <c r="K123" s="194"/>
      <c r="L123" s="194"/>
      <c r="M123" s="194"/>
      <c r="N123" s="194"/>
      <c r="O123" s="194"/>
      <c r="P123" s="194"/>
      <c r="Q123" s="194"/>
      <c r="R123" s="194"/>
      <c r="S123" s="194"/>
      <c r="T123" s="194"/>
      <c r="U123" s="194"/>
      <c r="V123" s="194"/>
      <c r="W123" s="194"/>
      <c r="X123" s="194"/>
      <c r="Y123" s="194"/>
      <c r="Z123" s="194"/>
      <c r="AA123" s="14"/>
      <c r="AB123" s="14"/>
      <c r="AC123" s="14"/>
      <c r="AD123" s="14"/>
      <c r="AE123" s="194"/>
      <c r="AF123" s="194"/>
      <c r="AG123" s="14"/>
      <c r="AH123" s="14"/>
      <c r="AI123" s="14"/>
      <c r="AJ123" s="14"/>
      <c r="AK123" s="14"/>
      <c r="AL123" s="14"/>
      <c r="AM123" s="14"/>
    </row>
    <row r="124" spans="1:39" x14ac:dyDescent="0.2">
      <c r="A124" s="8">
        <v>2</v>
      </c>
      <c r="B124" s="257">
        <v>0</v>
      </c>
      <c r="C124" s="257">
        <v>166.02</v>
      </c>
      <c r="D124" s="257">
        <v>3333.33</v>
      </c>
      <c r="E124" s="258">
        <v>0</v>
      </c>
      <c r="F124" s="194"/>
      <c r="G124" s="194"/>
      <c r="H124" s="194"/>
      <c r="I124" s="194"/>
      <c r="J124" s="194"/>
      <c r="K124" s="194"/>
      <c r="L124" s="194"/>
      <c r="M124" s="194"/>
      <c r="N124" s="194"/>
      <c r="O124" s="194"/>
      <c r="P124" s="194"/>
      <c r="Q124" s="194"/>
      <c r="R124" s="194"/>
      <c r="S124" s="194"/>
      <c r="T124" s="194"/>
      <c r="U124" s="194"/>
      <c r="V124" s="194"/>
      <c r="W124" s="194"/>
      <c r="X124" s="194"/>
      <c r="Y124" s="194"/>
      <c r="Z124" s="194"/>
      <c r="AA124" s="14"/>
      <c r="AB124" s="14"/>
      <c r="AC124" s="14"/>
      <c r="AD124" s="14"/>
      <c r="AE124" s="194"/>
      <c r="AF124" s="194"/>
      <c r="AG124" s="14"/>
      <c r="AH124" s="14"/>
      <c r="AI124" s="14"/>
      <c r="AJ124" s="14"/>
      <c r="AK124" s="14"/>
      <c r="AL124" s="14"/>
      <c r="AM124" s="14"/>
    </row>
    <row r="125" spans="1:39" x14ac:dyDescent="0.2">
      <c r="A125" s="8">
        <v>3</v>
      </c>
      <c r="B125" s="257">
        <v>0</v>
      </c>
      <c r="C125" s="257">
        <v>249.03000000000003</v>
      </c>
      <c r="D125" s="257">
        <v>5000</v>
      </c>
      <c r="E125" s="258">
        <v>0</v>
      </c>
      <c r="F125" s="194"/>
      <c r="G125" s="194"/>
      <c r="H125" s="194"/>
      <c r="I125" s="194"/>
      <c r="J125" s="194"/>
      <c r="K125" s="194"/>
      <c r="L125" s="194"/>
      <c r="M125" s="194"/>
      <c r="N125" s="194"/>
      <c r="O125" s="194"/>
      <c r="P125" s="194"/>
      <c r="Q125" s="194"/>
      <c r="R125" s="194"/>
      <c r="S125" s="194"/>
      <c r="T125" s="194"/>
      <c r="U125" s="194"/>
      <c r="V125" s="194"/>
      <c r="W125" s="194"/>
      <c r="X125" s="194"/>
      <c r="Y125" s="194"/>
      <c r="Z125" s="194"/>
      <c r="AA125" s="14"/>
      <c r="AB125" s="14"/>
      <c r="AC125" s="14"/>
      <c r="AD125" s="14"/>
      <c r="AE125" s="194"/>
      <c r="AF125" s="194"/>
      <c r="AG125" s="14"/>
      <c r="AH125" s="14"/>
      <c r="AI125" s="14"/>
      <c r="AJ125" s="14"/>
      <c r="AK125" s="14"/>
      <c r="AL125" s="14"/>
      <c r="AM125" s="14"/>
    </row>
    <row r="126" spans="1:39" x14ac:dyDescent="0.2">
      <c r="A126" s="8">
        <v>4</v>
      </c>
      <c r="B126" s="257">
        <v>0</v>
      </c>
      <c r="C126" s="257">
        <v>332.04</v>
      </c>
      <c r="D126" s="257">
        <v>6666.67</v>
      </c>
      <c r="E126" s="258">
        <v>0</v>
      </c>
      <c r="F126" s="194"/>
      <c r="G126" s="194"/>
      <c r="H126" s="194"/>
      <c r="I126" s="194"/>
      <c r="J126" s="194"/>
      <c r="K126" s="194"/>
      <c r="L126" s="194"/>
      <c r="M126" s="194"/>
      <c r="N126" s="194"/>
      <c r="O126" s="194"/>
      <c r="P126" s="194"/>
      <c r="Q126" s="194"/>
      <c r="R126" s="194"/>
      <c r="S126" s="194"/>
      <c r="T126" s="194"/>
      <c r="U126" s="194"/>
      <c r="V126" s="194"/>
      <c r="W126" s="194"/>
      <c r="X126" s="194"/>
      <c r="Y126" s="194"/>
      <c r="Z126" s="194"/>
      <c r="AA126" s="14"/>
      <c r="AB126" s="14"/>
      <c r="AC126" s="14"/>
      <c r="AD126" s="14"/>
      <c r="AE126" s="194"/>
      <c r="AF126" s="194"/>
      <c r="AG126" s="14"/>
      <c r="AH126" s="14"/>
      <c r="AI126" s="14"/>
      <c r="AJ126" s="14"/>
      <c r="AK126" s="14"/>
      <c r="AL126" s="14"/>
      <c r="AM126" s="14"/>
    </row>
    <row r="127" spans="1:39" x14ac:dyDescent="0.2">
      <c r="A127" s="8">
        <v>5</v>
      </c>
      <c r="B127" s="257">
        <v>0</v>
      </c>
      <c r="C127" s="257">
        <v>415.05</v>
      </c>
      <c r="D127" s="257">
        <v>8333.33</v>
      </c>
      <c r="E127" s="258">
        <v>0</v>
      </c>
      <c r="F127" s="194"/>
      <c r="G127" s="194"/>
      <c r="H127" s="194"/>
      <c r="I127" s="194"/>
      <c r="J127" s="194"/>
      <c r="K127" s="194"/>
      <c r="L127" s="194"/>
      <c r="M127" s="194"/>
      <c r="N127" s="194"/>
      <c r="O127" s="194"/>
      <c r="P127" s="194"/>
      <c r="Q127" s="194"/>
      <c r="R127" s="194"/>
      <c r="S127" s="194"/>
      <c r="T127" s="194"/>
      <c r="U127" s="194"/>
      <c r="V127" s="194"/>
      <c r="W127" s="194"/>
      <c r="X127" s="194"/>
      <c r="Y127" s="194"/>
      <c r="Z127" s="194"/>
      <c r="AA127" s="14"/>
      <c r="AB127" s="14"/>
      <c r="AC127" s="14"/>
      <c r="AD127" s="14"/>
      <c r="AE127" s="194"/>
      <c r="AF127" s="194"/>
      <c r="AG127" s="14"/>
      <c r="AH127" s="14"/>
      <c r="AI127" s="14"/>
      <c r="AJ127" s="14"/>
      <c r="AK127" s="14"/>
      <c r="AL127" s="14"/>
      <c r="AM127" s="14"/>
    </row>
    <row r="128" spans="1:39" x14ac:dyDescent="0.2">
      <c r="A128" s="8">
        <v>6</v>
      </c>
      <c r="B128" s="257">
        <v>0</v>
      </c>
      <c r="C128" s="257">
        <v>498.06</v>
      </c>
      <c r="D128" s="257">
        <v>10000</v>
      </c>
      <c r="E128" s="258">
        <v>0</v>
      </c>
      <c r="F128" s="194"/>
      <c r="G128" s="194"/>
      <c r="H128" s="194"/>
      <c r="I128" s="194"/>
      <c r="J128" s="194"/>
      <c r="K128" s="194"/>
      <c r="L128" s="194"/>
      <c r="M128" s="194"/>
      <c r="N128" s="194"/>
      <c r="O128" s="194"/>
      <c r="P128" s="194"/>
      <c r="Q128" s="194"/>
      <c r="R128" s="194"/>
      <c r="S128" s="194"/>
      <c r="T128" s="194"/>
      <c r="U128" s="194"/>
      <c r="V128" s="194"/>
      <c r="W128" s="194"/>
      <c r="X128" s="194"/>
      <c r="Y128" s="194"/>
      <c r="Z128" s="194"/>
      <c r="AA128" s="14"/>
      <c r="AB128" s="14"/>
      <c r="AC128" s="14"/>
      <c r="AD128" s="14"/>
      <c r="AE128" s="194"/>
      <c r="AF128" s="194"/>
      <c r="AG128" s="14"/>
      <c r="AH128" s="14"/>
      <c r="AI128" s="14"/>
      <c r="AJ128" s="14"/>
      <c r="AK128" s="14"/>
      <c r="AL128" s="14"/>
      <c r="AM128" s="14"/>
    </row>
    <row r="129" spans="1:39" x14ac:dyDescent="0.2">
      <c r="A129" s="8">
        <v>7</v>
      </c>
      <c r="B129" s="257">
        <v>0</v>
      </c>
      <c r="C129" s="257">
        <v>581.07000000000005</v>
      </c>
      <c r="D129" s="257">
        <v>11666.67</v>
      </c>
      <c r="E129" s="258">
        <v>0</v>
      </c>
      <c r="F129" s="194"/>
      <c r="G129" s="194"/>
      <c r="H129" s="194"/>
      <c r="I129" s="194"/>
      <c r="J129" s="194"/>
      <c r="K129" s="194"/>
      <c r="L129" s="194"/>
      <c r="M129" s="194"/>
      <c r="N129" s="194"/>
      <c r="O129" s="194"/>
      <c r="P129" s="194"/>
      <c r="Q129" s="194"/>
      <c r="R129" s="194"/>
      <c r="S129" s="194"/>
      <c r="T129" s="194"/>
      <c r="U129" s="194"/>
      <c r="V129" s="194"/>
      <c r="W129" s="194"/>
      <c r="X129" s="194"/>
      <c r="Y129" s="194"/>
      <c r="Z129" s="194"/>
      <c r="AA129" s="14"/>
      <c r="AB129" s="14"/>
      <c r="AC129" s="14"/>
      <c r="AD129" s="14"/>
      <c r="AE129" s="194"/>
      <c r="AF129" s="194"/>
      <c r="AG129" s="14"/>
      <c r="AH129" s="14"/>
      <c r="AI129" s="14"/>
      <c r="AJ129" s="14"/>
      <c r="AK129" s="14"/>
      <c r="AL129" s="14"/>
      <c r="AM129" s="14"/>
    </row>
    <row r="130" spans="1:39" x14ac:dyDescent="0.2">
      <c r="A130" s="8">
        <v>8</v>
      </c>
      <c r="B130" s="257">
        <v>0</v>
      </c>
      <c r="C130" s="257">
        <v>664.08</v>
      </c>
      <c r="D130" s="257">
        <v>13333.33</v>
      </c>
      <c r="E130" s="258">
        <v>0</v>
      </c>
      <c r="F130" s="194"/>
      <c r="G130" s="194"/>
      <c r="H130" s="194"/>
      <c r="I130" s="194"/>
      <c r="J130" s="194"/>
      <c r="K130" s="194"/>
      <c r="L130" s="194"/>
      <c r="M130" s="194"/>
      <c r="N130" s="194"/>
      <c r="O130" s="194"/>
      <c r="P130" s="194"/>
      <c r="Q130" s="194"/>
      <c r="R130" s="194"/>
      <c r="S130" s="194"/>
      <c r="T130" s="194"/>
      <c r="U130" s="194"/>
      <c r="V130" s="194"/>
      <c r="W130" s="194"/>
      <c r="X130" s="194"/>
      <c r="Y130" s="194"/>
      <c r="Z130" s="194"/>
      <c r="AA130" s="14"/>
      <c r="AB130" s="14"/>
      <c r="AC130" s="14"/>
      <c r="AD130" s="14"/>
      <c r="AE130" s="194"/>
      <c r="AF130" s="194"/>
      <c r="AG130" s="14"/>
      <c r="AH130" s="14"/>
      <c r="AI130" s="14"/>
      <c r="AJ130" s="14"/>
      <c r="AK130" s="14"/>
      <c r="AL130" s="14"/>
      <c r="AM130" s="14"/>
    </row>
    <row r="131" spans="1:39" x14ac:dyDescent="0.2">
      <c r="A131" s="8">
        <v>9</v>
      </c>
      <c r="B131" s="257">
        <v>0</v>
      </c>
      <c r="C131" s="257">
        <v>747.09</v>
      </c>
      <c r="D131" s="257">
        <v>15000</v>
      </c>
      <c r="E131" s="258">
        <v>0</v>
      </c>
      <c r="F131" s="194"/>
      <c r="G131" s="194"/>
      <c r="H131" s="194"/>
      <c r="I131" s="194"/>
      <c r="J131" s="194"/>
      <c r="K131" s="194"/>
      <c r="L131" s="194"/>
      <c r="M131" s="194"/>
      <c r="N131" s="194"/>
      <c r="O131" s="194"/>
      <c r="P131" s="194"/>
      <c r="Q131" s="194"/>
      <c r="R131" s="194"/>
      <c r="S131" s="194"/>
      <c r="T131" s="194"/>
      <c r="U131" s="194"/>
      <c r="V131" s="194"/>
      <c r="W131" s="194"/>
      <c r="X131" s="194"/>
      <c r="Y131" s="194"/>
      <c r="Z131" s="194"/>
      <c r="AA131" s="14"/>
      <c r="AB131" s="14"/>
      <c r="AC131" s="14"/>
      <c r="AD131" s="14"/>
      <c r="AE131" s="194"/>
      <c r="AF131" s="194"/>
      <c r="AG131" s="14"/>
      <c r="AH131" s="14"/>
      <c r="AI131" s="14"/>
      <c r="AJ131" s="14"/>
      <c r="AK131" s="14"/>
      <c r="AL131" s="14"/>
      <c r="AM131" s="14"/>
    </row>
    <row r="132" spans="1:39" x14ac:dyDescent="0.2">
      <c r="A132" s="8">
        <v>10</v>
      </c>
      <c r="B132" s="257">
        <v>0</v>
      </c>
      <c r="C132" s="257">
        <v>830.1</v>
      </c>
      <c r="D132" s="257">
        <v>16666.669999999998</v>
      </c>
      <c r="E132" s="258">
        <v>0</v>
      </c>
      <c r="F132" s="194"/>
      <c r="G132" s="194"/>
      <c r="H132" s="194"/>
      <c r="I132" s="194"/>
      <c r="J132" s="194"/>
      <c r="K132" s="194"/>
      <c r="L132" s="194"/>
      <c r="M132" s="194"/>
      <c r="N132" s="194"/>
      <c r="O132" s="194"/>
      <c r="P132" s="194"/>
      <c r="Q132" s="194"/>
      <c r="R132" s="194"/>
      <c r="S132" s="194"/>
      <c r="T132" s="194"/>
      <c r="U132" s="194"/>
      <c r="V132" s="194"/>
      <c r="W132" s="194"/>
      <c r="X132" s="194"/>
      <c r="Y132" s="194"/>
      <c r="Z132" s="194"/>
      <c r="AA132" s="14"/>
      <c r="AB132" s="14"/>
      <c r="AC132" s="14"/>
      <c r="AD132" s="14"/>
      <c r="AE132" s="194"/>
      <c r="AF132" s="194"/>
      <c r="AG132" s="14"/>
      <c r="AH132" s="14"/>
      <c r="AI132" s="14"/>
      <c r="AJ132" s="14"/>
      <c r="AK132" s="14"/>
      <c r="AL132" s="14"/>
      <c r="AM132" s="14"/>
    </row>
    <row r="133" spans="1:39" x14ac:dyDescent="0.2">
      <c r="A133" s="8">
        <v>11</v>
      </c>
      <c r="B133" s="257">
        <v>0</v>
      </c>
      <c r="C133" s="257">
        <v>913.11</v>
      </c>
      <c r="D133" s="257">
        <v>18333.330000000002</v>
      </c>
      <c r="E133" s="258">
        <v>0</v>
      </c>
      <c r="F133" s="194"/>
      <c r="G133" s="194"/>
      <c r="H133" s="194"/>
      <c r="I133" s="194"/>
      <c r="J133" s="194"/>
      <c r="K133" s="194"/>
      <c r="L133" s="194"/>
      <c r="M133" s="194"/>
      <c r="N133" s="194"/>
      <c r="O133" s="194"/>
      <c r="P133" s="194"/>
      <c r="Q133" s="194"/>
      <c r="R133" s="194"/>
      <c r="S133" s="194"/>
      <c r="T133" s="194"/>
      <c r="U133" s="194"/>
      <c r="V133" s="194"/>
      <c r="W133" s="194"/>
      <c r="X133" s="194"/>
      <c r="Y133" s="194"/>
      <c r="Z133" s="194"/>
      <c r="AA133" s="14"/>
      <c r="AB133" s="14"/>
      <c r="AC133" s="14"/>
      <c r="AD133" s="14"/>
      <c r="AE133" s="194"/>
      <c r="AF133" s="194"/>
      <c r="AG133" s="14"/>
      <c r="AH133" s="14"/>
      <c r="AI133" s="14"/>
      <c r="AJ133" s="14"/>
      <c r="AK133" s="14"/>
      <c r="AL133" s="14"/>
      <c r="AM133" s="14"/>
    </row>
    <row r="134" spans="1:39" x14ac:dyDescent="0.2">
      <c r="A134" s="8">
        <v>12</v>
      </c>
      <c r="B134" s="257">
        <v>0</v>
      </c>
      <c r="C134" s="257">
        <v>996.12</v>
      </c>
      <c r="D134" s="257">
        <v>20000</v>
      </c>
      <c r="E134" s="257">
        <v>0</v>
      </c>
      <c r="F134" s="194"/>
      <c r="G134" s="194"/>
      <c r="H134" s="194"/>
      <c r="I134" s="194"/>
      <c r="J134" s="194"/>
      <c r="K134" s="194"/>
      <c r="L134" s="194"/>
      <c r="M134" s="194"/>
      <c r="N134" s="194"/>
      <c r="O134" s="194"/>
      <c r="P134" s="194"/>
      <c r="Q134" s="194"/>
      <c r="R134" s="194"/>
      <c r="S134" s="194"/>
      <c r="T134" s="194"/>
      <c r="U134" s="194"/>
      <c r="V134" s="194"/>
      <c r="W134" s="194"/>
      <c r="X134" s="194"/>
      <c r="Y134" s="194"/>
      <c r="Z134" s="194"/>
      <c r="AA134" s="14"/>
      <c r="AB134" s="14"/>
      <c r="AC134" s="14"/>
      <c r="AD134" s="14"/>
      <c r="AE134" s="194"/>
      <c r="AF134" s="194"/>
      <c r="AG134" s="14"/>
      <c r="AH134" s="14"/>
      <c r="AI134" s="14"/>
      <c r="AJ134" s="14"/>
      <c r="AK134" s="14"/>
      <c r="AL134" s="14"/>
      <c r="AM134" s="14"/>
    </row>
    <row r="135" spans="1:39" x14ac:dyDescent="0.2">
      <c r="A135" s="8">
        <v>13</v>
      </c>
      <c r="B135" s="257">
        <v>24000</v>
      </c>
      <c r="C135" s="257">
        <v>996.12</v>
      </c>
      <c r="D135" s="257">
        <v>20000</v>
      </c>
      <c r="E135" s="257">
        <v>24000</v>
      </c>
      <c r="F135" s="194"/>
      <c r="G135" s="194"/>
      <c r="H135" s="194"/>
      <c r="I135" s="194"/>
      <c r="J135" s="194"/>
      <c r="K135" s="194"/>
      <c r="L135" s="194"/>
      <c r="M135" s="194"/>
      <c r="N135" s="194"/>
      <c r="O135" s="194"/>
      <c r="P135" s="194"/>
      <c r="Q135" s="194"/>
      <c r="R135" s="194"/>
      <c r="S135" s="194"/>
      <c r="T135" s="194"/>
      <c r="U135" s="194"/>
      <c r="V135" s="194"/>
      <c r="W135" s="194"/>
      <c r="X135" s="194"/>
      <c r="Y135" s="194"/>
      <c r="Z135" s="194"/>
      <c r="AA135" s="14"/>
      <c r="AB135" s="14"/>
      <c r="AC135" s="14"/>
      <c r="AD135" s="14"/>
      <c r="AE135" s="194"/>
      <c r="AF135" s="194"/>
      <c r="AG135" s="14"/>
      <c r="AH135" s="14"/>
      <c r="AI135" s="14"/>
      <c r="AJ135" s="14"/>
      <c r="AK135" s="14"/>
      <c r="AL135" s="14"/>
      <c r="AM135" s="14"/>
    </row>
    <row r="136" spans="1:39" x14ac:dyDescent="0.2">
      <c r="A136" s="194"/>
      <c r="B136" s="194"/>
      <c r="C136" s="194"/>
      <c r="D136" s="194"/>
      <c r="E136" s="194"/>
      <c r="F136" s="194"/>
      <c r="G136" s="194"/>
      <c r="H136" s="194"/>
      <c r="I136" s="194"/>
      <c r="J136" s="194"/>
      <c r="K136" s="194"/>
      <c r="L136" s="194"/>
      <c r="M136" s="194"/>
      <c r="N136" s="194"/>
      <c r="O136" s="194"/>
      <c r="P136" s="194"/>
      <c r="Q136" s="194"/>
      <c r="R136" s="194"/>
      <c r="S136" s="194"/>
      <c r="T136" s="194"/>
      <c r="U136" s="194"/>
      <c r="V136" s="194"/>
      <c r="W136" s="194"/>
      <c r="X136" s="194"/>
      <c r="Y136" s="194"/>
      <c r="Z136" s="194"/>
      <c r="AA136" s="14"/>
      <c r="AB136" s="14"/>
      <c r="AC136" s="14"/>
      <c r="AD136" s="14"/>
      <c r="AE136" s="194"/>
      <c r="AF136" s="194"/>
      <c r="AG136" s="14"/>
      <c r="AH136" s="14"/>
      <c r="AI136" s="14"/>
      <c r="AJ136" s="14"/>
      <c r="AK136" s="14"/>
      <c r="AL136" s="14"/>
      <c r="AM136" s="14"/>
    </row>
    <row r="137" spans="1:39" x14ac:dyDescent="0.2">
      <c r="A137" s="194"/>
      <c r="B137" s="194"/>
      <c r="C137" s="194"/>
      <c r="D137" s="194"/>
      <c r="E137" s="194"/>
      <c r="F137" s="194"/>
      <c r="G137" s="194"/>
      <c r="H137" s="194"/>
      <c r="I137" s="194"/>
      <c r="J137" s="194"/>
      <c r="K137" s="194"/>
      <c r="L137" s="194"/>
      <c r="M137" s="194"/>
      <c r="N137" s="194"/>
      <c r="O137" s="194"/>
      <c r="P137" s="194"/>
      <c r="Q137" s="194"/>
      <c r="R137" s="194"/>
      <c r="S137" s="194"/>
      <c r="T137" s="194"/>
      <c r="U137" s="194"/>
      <c r="V137" s="194"/>
      <c r="W137" s="194"/>
      <c r="X137" s="194"/>
      <c r="Y137" s="194"/>
      <c r="Z137" s="194"/>
      <c r="AA137" s="14"/>
      <c r="AB137" s="14"/>
      <c r="AC137" s="14"/>
      <c r="AD137" s="14"/>
      <c r="AE137" s="194"/>
      <c r="AF137" s="194"/>
      <c r="AG137" s="14"/>
      <c r="AH137" s="14"/>
      <c r="AI137" s="14"/>
      <c r="AJ137" s="14"/>
      <c r="AK137" s="14"/>
      <c r="AL137" s="14"/>
      <c r="AM137" s="14"/>
    </row>
    <row r="138" spans="1:39" x14ac:dyDescent="0.2">
      <c r="A138" s="194"/>
      <c r="B138" s="194"/>
      <c r="C138" s="194"/>
      <c r="D138" s="194"/>
      <c r="E138" s="194"/>
      <c r="F138" s="194"/>
      <c r="G138" s="194"/>
      <c r="H138" s="194"/>
      <c r="I138" s="194"/>
      <c r="J138" s="194"/>
      <c r="K138" s="194"/>
      <c r="L138" s="194"/>
      <c r="M138" s="194"/>
      <c r="N138" s="194"/>
      <c r="O138" s="194"/>
      <c r="P138" s="194"/>
      <c r="Q138" s="194"/>
      <c r="R138" s="194"/>
      <c r="S138" s="194"/>
      <c r="T138" s="194"/>
      <c r="U138" s="194"/>
      <c r="V138" s="194"/>
      <c r="W138" s="194"/>
      <c r="X138" s="194"/>
      <c r="Y138" s="194"/>
      <c r="Z138" s="194"/>
      <c r="AA138" s="14"/>
      <c r="AB138" s="14"/>
      <c r="AC138" s="14"/>
      <c r="AD138" s="14"/>
      <c r="AE138" s="194"/>
      <c r="AF138" s="194"/>
      <c r="AG138" s="14"/>
      <c r="AH138" s="14"/>
      <c r="AI138" s="14"/>
      <c r="AJ138" s="14"/>
      <c r="AK138" s="14"/>
      <c r="AL138" s="14"/>
      <c r="AM138" s="14"/>
    </row>
    <row r="139" spans="1:39" x14ac:dyDescent="0.2">
      <c r="A139" s="194"/>
      <c r="B139" s="194"/>
      <c r="C139" s="194"/>
      <c r="D139" s="194"/>
      <c r="E139" s="194"/>
      <c r="F139" s="194"/>
      <c r="G139" s="194"/>
      <c r="H139" s="194"/>
      <c r="I139" s="194"/>
      <c r="J139" s="194"/>
      <c r="K139" s="194"/>
      <c r="L139" s="194"/>
      <c r="M139" s="194"/>
      <c r="N139" s="194"/>
      <c r="O139" s="194"/>
      <c r="P139" s="194"/>
      <c r="Q139" s="194"/>
      <c r="R139" s="194"/>
      <c r="S139" s="194"/>
      <c r="T139" s="194"/>
      <c r="U139" s="194"/>
      <c r="V139" s="194"/>
      <c r="W139" s="194"/>
      <c r="X139" s="194"/>
      <c r="Y139" s="194"/>
      <c r="Z139" s="194"/>
      <c r="AA139" s="14"/>
      <c r="AB139" s="14"/>
      <c r="AC139" s="14"/>
      <c r="AD139" s="14"/>
      <c r="AE139" s="194"/>
      <c r="AF139" s="194"/>
      <c r="AG139" s="14"/>
      <c r="AH139" s="14"/>
      <c r="AI139" s="14"/>
      <c r="AJ139" s="14"/>
      <c r="AK139" s="14"/>
      <c r="AL139" s="14"/>
      <c r="AM139" s="14"/>
    </row>
    <row r="140" spans="1:39" x14ac:dyDescent="0.2">
      <c r="A140" s="194"/>
      <c r="B140" s="194"/>
      <c r="C140" s="194"/>
      <c r="D140" s="194"/>
      <c r="E140" s="194"/>
      <c r="F140" s="194"/>
      <c r="G140" s="194"/>
      <c r="H140" s="194"/>
      <c r="I140" s="194"/>
      <c r="J140" s="194"/>
      <c r="K140" s="194"/>
      <c r="L140" s="194"/>
      <c r="M140" s="194"/>
      <c r="N140" s="194"/>
      <c r="O140" s="194"/>
      <c r="P140" s="194"/>
      <c r="Q140" s="194"/>
      <c r="R140" s="194"/>
      <c r="S140" s="194"/>
      <c r="T140" s="194"/>
      <c r="U140" s="194"/>
      <c r="V140" s="194"/>
      <c r="W140" s="194"/>
      <c r="X140" s="194"/>
      <c r="Y140" s="194"/>
      <c r="Z140" s="194"/>
      <c r="AA140" s="14"/>
      <c r="AB140" s="14"/>
      <c r="AC140" s="14"/>
      <c r="AD140" s="14"/>
      <c r="AE140" s="194"/>
      <c r="AF140" s="194"/>
      <c r="AG140" s="14"/>
      <c r="AH140" s="14"/>
      <c r="AI140" s="14"/>
      <c r="AJ140" s="14"/>
      <c r="AK140" s="14"/>
      <c r="AL140" s="14"/>
      <c r="AM140" s="14"/>
    </row>
    <row r="141" spans="1:39" x14ac:dyDescent="0.2">
      <c r="A141" s="194"/>
      <c r="B141" s="194"/>
      <c r="C141" s="194"/>
      <c r="D141" s="194"/>
      <c r="E141" s="194"/>
      <c r="F141" s="194"/>
      <c r="G141" s="194"/>
      <c r="H141" s="194"/>
      <c r="I141" s="194"/>
      <c r="J141" s="194"/>
      <c r="K141" s="194"/>
      <c r="L141" s="194"/>
      <c r="M141" s="194"/>
      <c r="N141" s="194"/>
      <c r="O141" s="194"/>
      <c r="P141" s="194"/>
      <c r="Q141" s="194"/>
      <c r="R141" s="194"/>
      <c r="S141" s="194"/>
      <c r="T141" s="194"/>
      <c r="U141" s="194"/>
      <c r="V141" s="194"/>
      <c r="W141" s="194"/>
      <c r="X141" s="194"/>
      <c r="Y141" s="194"/>
      <c r="Z141" s="194"/>
      <c r="AA141" s="14"/>
      <c r="AB141" s="14"/>
      <c r="AC141" s="14"/>
      <c r="AD141" s="14"/>
      <c r="AE141" s="194"/>
      <c r="AF141" s="194"/>
      <c r="AG141" s="14"/>
      <c r="AH141" s="14"/>
      <c r="AI141" s="14"/>
      <c r="AJ141" s="14"/>
      <c r="AK141" s="14"/>
      <c r="AL141" s="14"/>
      <c r="AM141" s="14"/>
    </row>
    <row r="142" spans="1:39" x14ac:dyDescent="0.2">
      <c r="A142" s="194"/>
      <c r="B142" s="194"/>
      <c r="C142" s="194"/>
      <c r="D142" s="194"/>
      <c r="E142" s="194"/>
      <c r="F142" s="194"/>
      <c r="G142" s="194"/>
      <c r="H142" s="194"/>
      <c r="I142" s="194"/>
      <c r="J142" s="194"/>
      <c r="K142" s="194"/>
      <c r="L142" s="194"/>
      <c r="M142" s="194"/>
      <c r="N142" s="194"/>
      <c r="O142" s="194"/>
      <c r="P142" s="194"/>
      <c r="Q142" s="194"/>
      <c r="R142" s="194"/>
      <c r="S142" s="194"/>
      <c r="T142" s="194"/>
      <c r="U142" s="194"/>
      <c r="V142" s="194"/>
      <c r="W142" s="194"/>
      <c r="X142" s="194"/>
      <c r="Y142" s="194"/>
      <c r="Z142" s="194"/>
      <c r="AA142" s="14"/>
      <c r="AB142" s="14"/>
      <c r="AC142" s="14"/>
      <c r="AD142" s="14"/>
      <c r="AE142" s="194"/>
      <c r="AF142" s="194"/>
      <c r="AG142" s="14"/>
      <c r="AH142" s="14"/>
      <c r="AI142" s="14"/>
      <c r="AJ142" s="14"/>
      <c r="AK142" s="14"/>
      <c r="AL142" s="14"/>
      <c r="AM142" s="14"/>
    </row>
    <row r="143" spans="1:39" x14ac:dyDescent="0.2">
      <c r="A143" s="194"/>
      <c r="B143" s="194"/>
      <c r="C143" s="194"/>
      <c r="D143" s="194"/>
      <c r="E143" s="194"/>
      <c r="F143" s="194"/>
      <c r="G143" s="194"/>
      <c r="H143" s="194"/>
      <c r="I143" s="194"/>
      <c r="J143" s="194"/>
      <c r="K143" s="194"/>
      <c r="L143" s="194"/>
      <c r="M143" s="194"/>
      <c r="N143" s="194"/>
      <c r="O143" s="194"/>
      <c r="P143" s="194"/>
      <c r="Q143" s="194"/>
      <c r="R143" s="194"/>
      <c r="S143" s="194"/>
      <c r="T143" s="194"/>
      <c r="U143" s="194"/>
      <c r="V143" s="194"/>
      <c r="W143" s="194"/>
      <c r="X143" s="194"/>
      <c r="Y143" s="194"/>
      <c r="Z143" s="194"/>
      <c r="AA143" s="14"/>
      <c r="AB143" s="14"/>
      <c r="AC143" s="14"/>
      <c r="AD143" s="14"/>
      <c r="AE143" s="194"/>
      <c r="AF143" s="194"/>
      <c r="AG143" s="14"/>
      <c r="AH143" s="14"/>
      <c r="AI143" s="14"/>
      <c r="AJ143" s="14"/>
      <c r="AK143" s="14"/>
      <c r="AL143" s="14"/>
      <c r="AM143" s="14"/>
    </row>
    <row r="144" spans="1:39" x14ac:dyDescent="0.2">
      <c r="A144" s="194"/>
      <c r="B144" s="194"/>
      <c r="C144" s="194"/>
      <c r="D144" s="194"/>
      <c r="E144" s="194"/>
      <c r="F144" s="194"/>
      <c r="G144" s="194"/>
      <c r="H144" s="194"/>
      <c r="I144" s="194"/>
      <c r="J144" s="194"/>
      <c r="K144" s="194"/>
      <c r="L144" s="194"/>
      <c r="M144" s="194"/>
      <c r="N144" s="194"/>
      <c r="O144" s="194"/>
      <c r="P144" s="194"/>
      <c r="Q144" s="194"/>
      <c r="R144" s="194"/>
      <c r="S144" s="194"/>
      <c r="T144" s="194"/>
      <c r="U144" s="194"/>
      <c r="V144" s="194"/>
      <c r="W144" s="194"/>
      <c r="X144" s="194"/>
      <c r="Y144" s="194"/>
      <c r="Z144" s="194"/>
      <c r="AA144" s="14"/>
      <c r="AB144" s="14"/>
      <c r="AC144" s="14"/>
      <c r="AD144" s="14"/>
      <c r="AE144" s="194"/>
      <c r="AF144" s="194"/>
      <c r="AG144" s="14"/>
      <c r="AH144" s="14"/>
      <c r="AI144" s="14"/>
      <c r="AJ144" s="14"/>
      <c r="AK144" s="14"/>
      <c r="AL144" s="14"/>
      <c r="AM144" s="14"/>
    </row>
    <row r="145" spans="1:39" x14ac:dyDescent="0.2">
      <c r="A145" s="194"/>
      <c r="B145" s="194"/>
      <c r="C145" s="194"/>
      <c r="D145" s="194"/>
      <c r="E145" s="194"/>
      <c r="F145" s="194"/>
      <c r="G145" s="194"/>
      <c r="H145" s="194"/>
      <c r="I145" s="194"/>
      <c r="J145" s="194"/>
      <c r="K145" s="194"/>
      <c r="L145" s="194"/>
      <c r="M145" s="194"/>
      <c r="N145" s="194"/>
      <c r="O145" s="194"/>
      <c r="P145" s="194"/>
      <c r="Q145" s="194"/>
      <c r="R145" s="194"/>
      <c r="S145" s="194"/>
      <c r="T145" s="194"/>
      <c r="U145" s="194"/>
      <c r="V145" s="194"/>
      <c r="W145" s="194"/>
      <c r="X145" s="194"/>
      <c r="Y145" s="194"/>
      <c r="Z145" s="194"/>
      <c r="AA145" s="14"/>
      <c r="AB145" s="14"/>
      <c r="AC145" s="14"/>
      <c r="AD145" s="14"/>
      <c r="AE145" s="194"/>
      <c r="AF145" s="194"/>
      <c r="AG145" s="14"/>
      <c r="AH145" s="14"/>
      <c r="AI145" s="14"/>
      <c r="AJ145" s="14"/>
      <c r="AK145" s="14"/>
      <c r="AL145" s="14"/>
      <c r="AM145" s="14"/>
    </row>
    <row r="146" spans="1:39" x14ac:dyDescent="0.2">
      <c r="A146" s="194"/>
      <c r="B146" s="194"/>
      <c r="C146" s="194"/>
      <c r="D146" s="194"/>
      <c r="E146" s="194"/>
      <c r="F146" s="194"/>
      <c r="G146" s="194"/>
      <c r="H146" s="194"/>
      <c r="I146" s="194"/>
      <c r="J146" s="194"/>
      <c r="K146" s="194"/>
      <c r="L146" s="194"/>
      <c r="M146" s="194"/>
      <c r="N146" s="194"/>
      <c r="O146" s="194"/>
      <c r="P146" s="194"/>
      <c r="Q146" s="194"/>
      <c r="R146" s="194"/>
      <c r="S146" s="194"/>
      <c r="T146" s="194"/>
      <c r="U146" s="194"/>
      <c r="V146" s="194"/>
      <c r="W146" s="194"/>
      <c r="X146" s="194"/>
      <c r="Y146" s="194"/>
      <c r="Z146" s="194"/>
      <c r="AA146" s="14"/>
      <c r="AB146" s="14"/>
      <c r="AC146" s="14"/>
      <c r="AD146" s="14"/>
      <c r="AE146" s="194"/>
      <c r="AF146" s="194"/>
      <c r="AG146" s="14"/>
      <c r="AH146" s="14"/>
      <c r="AI146" s="14"/>
      <c r="AJ146" s="14"/>
      <c r="AK146" s="14"/>
      <c r="AL146" s="14"/>
      <c r="AM146" s="14"/>
    </row>
    <row r="147" spans="1:39" x14ac:dyDescent="0.2">
      <c r="A147" s="194"/>
      <c r="B147" s="194"/>
      <c r="C147" s="194"/>
      <c r="D147" s="194"/>
      <c r="E147" s="194"/>
      <c r="F147" s="194"/>
      <c r="G147" s="194"/>
      <c r="H147" s="194"/>
      <c r="I147" s="194"/>
      <c r="J147" s="194"/>
      <c r="K147" s="194"/>
      <c r="L147" s="194"/>
      <c r="M147" s="194"/>
      <c r="N147" s="194"/>
      <c r="O147" s="194"/>
      <c r="P147" s="194"/>
      <c r="Q147" s="194"/>
      <c r="R147" s="194"/>
      <c r="S147" s="194"/>
      <c r="T147" s="194"/>
      <c r="U147" s="194"/>
      <c r="V147" s="194"/>
      <c r="W147" s="194"/>
      <c r="X147" s="194"/>
      <c r="Y147" s="194"/>
      <c r="Z147" s="194"/>
      <c r="AA147" s="14"/>
      <c r="AB147" s="14"/>
      <c r="AC147" s="14"/>
      <c r="AD147" s="14"/>
      <c r="AE147" s="194"/>
      <c r="AF147" s="194"/>
      <c r="AG147" s="14"/>
      <c r="AH147" s="14"/>
      <c r="AI147" s="14"/>
      <c r="AJ147" s="14"/>
      <c r="AK147" s="14"/>
      <c r="AL147" s="14"/>
      <c r="AM147" s="14"/>
    </row>
    <row r="148" spans="1:39" x14ac:dyDescent="0.2">
      <c r="A148" s="194"/>
      <c r="B148" s="194"/>
      <c r="C148" s="194"/>
      <c r="D148" s="194"/>
      <c r="E148" s="194"/>
      <c r="F148" s="194"/>
      <c r="G148" s="194"/>
      <c r="H148" s="194"/>
      <c r="I148" s="194"/>
      <c r="J148" s="194"/>
      <c r="K148" s="194"/>
      <c r="L148" s="194"/>
      <c r="M148" s="194"/>
      <c r="N148" s="194"/>
      <c r="O148" s="194"/>
      <c r="P148" s="194"/>
      <c r="Q148" s="194"/>
      <c r="R148" s="194"/>
      <c r="S148" s="194"/>
      <c r="T148" s="194"/>
      <c r="U148" s="194"/>
      <c r="V148" s="194"/>
      <c r="W148" s="194"/>
      <c r="X148" s="194"/>
      <c r="Y148" s="194"/>
      <c r="Z148" s="194"/>
      <c r="AA148" s="14"/>
      <c r="AB148" s="14"/>
      <c r="AC148" s="14"/>
      <c r="AD148" s="14"/>
      <c r="AE148" s="194"/>
      <c r="AF148" s="194"/>
      <c r="AG148" s="14"/>
      <c r="AH148" s="14"/>
      <c r="AI148" s="14"/>
      <c r="AJ148" s="14"/>
      <c r="AK148" s="14"/>
      <c r="AL148" s="14"/>
      <c r="AM148" s="14"/>
    </row>
    <row r="149" spans="1:39" x14ac:dyDescent="0.2">
      <c r="A149" s="194"/>
      <c r="B149" s="194"/>
      <c r="C149" s="194"/>
      <c r="D149" s="194"/>
      <c r="E149" s="194"/>
      <c r="F149" s="194"/>
      <c r="G149" s="194"/>
      <c r="H149" s="194"/>
      <c r="I149" s="194"/>
      <c r="J149" s="194"/>
      <c r="K149" s="194"/>
      <c r="L149" s="194"/>
      <c r="M149" s="194"/>
      <c r="N149" s="194"/>
      <c r="O149" s="194"/>
      <c r="P149" s="194"/>
      <c r="Q149" s="194"/>
      <c r="R149" s="194"/>
      <c r="S149" s="194"/>
      <c r="T149" s="194"/>
      <c r="U149" s="194"/>
      <c r="V149" s="194"/>
      <c r="W149" s="194"/>
      <c r="X149" s="194"/>
      <c r="Y149" s="194"/>
      <c r="Z149" s="194"/>
      <c r="AA149" s="14"/>
      <c r="AB149" s="14"/>
      <c r="AC149" s="14"/>
      <c r="AD149" s="14"/>
      <c r="AE149" s="194"/>
      <c r="AF149" s="194"/>
      <c r="AG149" s="14"/>
      <c r="AH149" s="14"/>
      <c r="AI149" s="14"/>
      <c r="AJ149" s="14"/>
      <c r="AK149" s="14"/>
      <c r="AL149" s="14"/>
      <c r="AM149" s="14"/>
    </row>
    <row r="150" spans="1:39" x14ac:dyDescent="0.2">
      <c r="A150" s="194"/>
      <c r="B150" s="194"/>
      <c r="C150" s="194"/>
      <c r="D150" s="194"/>
      <c r="E150" s="194"/>
      <c r="F150" s="194"/>
      <c r="G150" s="194"/>
      <c r="H150" s="194"/>
      <c r="I150" s="194"/>
      <c r="J150" s="194"/>
      <c r="K150" s="194"/>
      <c r="L150" s="194"/>
      <c r="M150" s="194"/>
      <c r="N150" s="194"/>
      <c r="O150" s="194"/>
      <c r="P150" s="194"/>
      <c r="Q150" s="194"/>
      <c r="R150" s="194"/>
      <c r="S150" s="194"/>
      <c r="T150" s="194"/>
      <c r="U150" s="194"/>
      <c r="V150" s="194"/>
      <c r="W150" s="194"/>
      <c r="X150" s="194"/>
      <c r="Y150" s="194"/>
      <c r="Z150" s="194"/>
      <c r="AA150" s="14"/>
      <c r="AB150" s="14"/>
      <c r="AC150" s="14"/>
      <c r="AD150" s="14"/>
      <c r="AE150" s="194"/>
      <c r="AF150" s="194"/>
      <c r="AG150" s="14"/>
      <c r="AH150" s="14"/>
      <c r="AI150" s="14"/>
      <c r="AJ150" s="14"/>
      <c r="AK150" s="14"/>
      <c r="AL150" s="14"/>
      <c r="AM150" s="14"/>
    </row>
    <row r="151" spans="1:39" x14ac:dyDescent="0.2">
      <c r="A151" s="194"/>
      <c r="B151" s="194"/>
      <c r="C151" s="194"/>
      <c r="D151" s="194"/>
      <c r="E151" s="194"/>
      <c r="F151" s="194"/>
      <c r="G151" s="194"/>
      <c r="H151" s="194"/>
      <c r="I151" s="194"/>
      <c r="J151" s="194"/>
      <c r="K151" s="194"/>
      <c r="L151" s="194"/>
      <c r="M151" s="194"/>
      <c r="N151" s="194"/>
      <c r="O151" s="194"/>
      <c r="P151" s="194"/>
      <c r="Q151" s="194"/>
      <c r="R151" s="194"/>
      <c r="S151" s="194"/>
      <c r="T151" s="194"/>
      <c r="U151" s="194"/>
      <c r="V151" s="194"/>
      <c r="W151" s="194"/>
      <c r="X151" s="194"/>
      <c r="Y151" s="194"/>
      <c r="Z151" s="194"/>
      <c r="AA151" s="14"/>
      <c r="AB151" s="14"/>
      <c r="AC151" s="14"/>
      <c r="AD151" s="14"/>
      <c r="AE151" s="194"/>
      <c r="AF151" s="194"/>
      <c r="AG151" s="14"/>
      <c r="AH151" s="14"/>
      <c r="AI151" s="14"/>
      <c r="AJ151" s="14"/>
      <c r="AK151" s="14"/>
      <c r="AL151" s="14"/>
      <c r="AM151" s="14"/>
    </row>
    <row r="152" spans="1:39" x14ac:dyDescent="0.2">
      <c r="A152" s="194"/>
      <c r="B152" s="194"/>
      <c r="C152" s="194"/>
      <c r="D152" s="194"/>
      <c r="E152" s="194"/>
      <c r="F152" s="194"/>
      <c r="G152" s="194"/>
      <c r="H152" s="194"/>
      <c r="I152" s="194"/>
      <c r="J152" s="194"/>
      <c r="K152" s="194"/>
      <c r="L152" s="194"/>
      <c r="M152" s="194"/>
      <c r="N152" s="194"/>
      <c r="O152" s="194"/>
      <c r="P152" s="194"/>
      <c r="Q152" s="194"/>
      <c r="R152" s="194"/>
      <c r="S152" s="194"/>
      <c r="T152" s="194"/>
      <c r="U152" s="194"/>
      <c r="V152" s="194"/>
      <c r="W152" s="194"/>
      <c r="X152" s="194"/>
      <c r="Y152" s="194"/>
      <c r="Z152" s="194"/>
      <c r="AA152" s="14"/>
      <c r="AB152" s="14"/>
      <c r="AC152" s="14"/>
      <c r="AD152" s="14"/>
      <c r="AE152" s="194"/>
      <c r="AF152" s="194"/>
      <c r="AG152" s="14"/>
      <c r="AH152" s="14"/>
      <c r="AI152" s="14"/>
      <c r="AJ152" s="14"/>
      <c r="AK152" s="14"/>
      <c r="AL152" s="14"/>
      <c r="AM152" s="14"/>
    </row>
    <row r="153" spans="1:39" x14ac:dyDescent="0.2">
      <c r="A153" s="194"/>
      <c r="B153" s="194"/>
      <c r="C153" s="194"/>
      <c r="D153" s="194"/>
      <c r="E153" s="194"/>
      <c r="F153" s="194"/>
      <c r="G153" s="194"/>
      <c r="H153" s="194"/>
      <c r="I153" s="194"/>
      <c r="J153" s="194"/>
      <c r="K153" s="194"/>
      <c r="L153" s="194"/>
      <c r="M153" s="194"/>
      <c r="N153" s="194"/>
      <c r="O153" s="194"/>
      <c r="P153" s="194"/>
      <c r="Q153" s="194"/>
      <c r="R153" s="194"/>
      <c r="S153" s="194"/>
      <c r="T153" s="194"/>
      <c r="U153" s="194"/>
      <c r="V153" s="194"/>
      <c r="W153" s="194"/>
      <c r="X153" s="194"/>
      <c r="Y153" s="194"/>
      <c r="Z153" s="194"/>
      <c r="AA153" s="14"/>
      <c r="AB153" s="14"/>
      <c r="AC153" s="14"/>
      <c r="AD153" s="14"/>
      <c r="AE153" s="194"/>
      <c r="AF153" s="194"/>
      <c r="AG153" s="14"/>
      <c r="AH153" s="14"/>
      <c r="AI153" s="14"/>
      <c r="AJ153" s="14"/>
      <c r="AK153" s="14"/>
      <c r="AL153" s="14"/>
      <c r="AM153" s="14"/>
    </row>
    <row r="154" spans="1:39" x14ac:dyDescent="0.2">
      <c r="A154" s="194"/>
      <c r="B154" s="194"/>
      <c r="C154" s="194"/>
      <c r="D154" s="194"/>
      <c r="E154" s="194"/>
      <c r="F154" s="194"/>
      <c r="G154" s="194"/>
      <c r="H154" s="194"/>
      <c r="I154" s="194"/>
      <c r="J154" s="194"/>
      <c r="K154" s="194"/>
      <c r="L154" s="194"/>
      <c r="M154" s="194"/>
      <c r="N154" s="194"/>
      <c r="O154" s="194"/>
      <c r="P154" s="194"/>
      <c r="Q154" s="194"/>
      <c r="R154" s="194"/>
      <c r="S154" s="194"/>
      <c r="T154" s="194"/>
      <c r="U154" s="194"/>
      <c r="V154" s="194"/>
      <c r="W154" s="194"/>
      <c r="X154" s="194"/>
      <c r="Y154" s="194"/>
      <c r="Z154" s="194"/>
      <c r="AA154" s="14"/>
      <c r="AB154" s="14"/>
      <c r="AC154" s="14"/>
      <c r="AD154" s="14"/>
      <c r="AE154" s="194"/>
      <c r="AF154" s="194"/>
      <c r="AG154" s="14"/>
      <c r="AH154" s="14"/>
      <c r="AI154" s="14"/>
      <c r="AJ154" s="14"/>
      <c r="AK154" s="14"/>
      <c r="AL154" s="14"/>
      <c r="AM154" s="14"/>
    </row>
    <row r="155" spans="1:39" x14ac:dyDescent="0.2">
      <c r="A155" s="194"/>
      <c r="B155" s="194"/>
      <c r="C155" s="194"/>
      <c r="D155" s="194"/>
      <c r="E155" s="194"/>
      <c r="F155" s="194"/>
      <c r="G155" s="194"/>
      <c r="H155" s="194"/>
      <c r="I155" s="194"/>
      <c r="J155" s="194"/>
      <c r="K155" s="194"/>
      <c r="L155" s="194"/>
      <c r="M155" s="194"/>
      <c r="N155" s="194"/>
      <c r="O155" s="194"/>
      <c r="P155" s="194"/>
      <c r="Q155" s="194"/>
      <c r="R155" s="194"/>
      <c r="S155" s="194"/>
      <c r="T155" s="194"/>
      <c r="U155" s="194"/>
      <c r="V155" s="194"/>
      <c r="W155" s="194"/>
      <c r="X155" s="194"/>
      <c r="Y155" s="194"/>
      <c r="Z155" s="194"/>
      <c r="AA155" s="14"/>
      <c r="AB155" s="14"/>
      <c r="AC155" s="14"/>
      <c r="AD155" s="14"/>
      <c r="AE155" s="194"/>
      <c r="AF155" s="194"/>
      <c r="AG155" s="14"/>
      <c r="AH155" s="14"/>
      <c r="AI155" s="14"/>
      <c r="AJ155" s="14"/>
      <c r="AK155" s="14"/>
      <c r="AL155" s="14"/>
      <c r="AM155" s="14"/>
    </row>
    <row r="156" spans="1:39" x14ac:dyDescent="0.2">
      <c r="A156" s="194"/>
      <c r="B156" s="194"/>
      <c r="C156" s="194"/>
      <c r="D156" s="194"/>
      <c r="E156" s="194"/>
      <c r="F156" s="194"/>
      <c r="G156" s="194"/>
      <c r="H156" s="194"/>
      <c r="I156" s="194"/>
      <c r="J156" s="194"/>
      <c r="K156" s="194"/>
      <c r="L156" s="194"/>
      <c r="M156" s="194"/>
      <c r="N156" s="194"/>
      <c r="O156" s="194"/>
      <c r="P156" s="194"/>
      <c r="Q156" s="194"/>
      <c r="R156" s="194"/>
      <c r="S156" s="194"/>
      <c r="T156" s="194"/>
      <c r="U156" s="194"/>
      <c r="V156" s="194"/>
      <c r="W156" s="194"/>
      <c r="X156" s="194"/>
      <c r="Y156" s="194"/>
      <c r="Z156" s="194"/>
      <c r="AA156" s="14"/>
      <c r="AB156" s="14"/>
      <c r="AC156" s="14"/>
      <c r="AD156" s="14"/>
      <c r="AE156" s="194"/>
      <c r="AF156" s="194"/>
      <c r="AG156" s="14"/>
      <c r="AH156" s="14"/>
      <c r="AI156" s="14"/>
      <c r="AJ156" s="14"/>
      <c r="AK156" s="14"/>
      <c r="AL156" s="14"/>
      <c r="AM156" s="14"/>
    </row>
    <row r="157" spans="1:39" x14ac:dyDescent="0.2">
      <c r="A157" s="194"/>
      <c r="B157" s="194"/>
      <c r="C157" s="194"/>
      <c r="D157" s="194"/>
      <c r="E157" s="194"/>
      <c r="F157" s="194"/>
      <c r="G157" s="194"/>
      <c r="H157" s="194"/>
      <c r="I157" s="194"/>
      <c r="J157" s="194"/>
      <c r="K157" s="194"/>
      <c r="L157" s="194"/>
      <c r="M157" s="194"/>
      <c r="N157" s="194"/>
      <c r="O157" s="194"/>
      <c r="P157" s="194"/>
      <c r="Q157" s="194"/>
      <c r="R157" s="194"/>
      <c r="S157" s="194"/>
      <c r="T157" s="194"/>
      <c r="U157" s="194"/>
      <c r="V157" s="194"/>
      <c r="W157" s="194"/>
      <c r="X157" s="194"/>
      <c r="Y157" s="194"/>
      <c r="Z157" s="194"/>
      <c r="AA157" s="14"/>
      <c r="AB157" s="14"/>
      <c r="AC157" s="14"/>
      <c r="AD157" s="14"/>
      <c r="AE157" s="194"/>
      <c r="AF157" s="194"/>
      <c r="AG157" s="14"/>
      <c r="AH157" s="14"/>
      <c r="AI157" s="14"/>
      <c r="AJ157" s="14"/>
      <c r="AK157" s="14"/>
      <c r="AL157" s="14"/>
      <c r="AM157" s="14"/>
    </row>
    <row r="158" spans="1:39" x14ac:dyDescent="0.2">
      <c r="A158" s="194"/>
      <c r="B158" s="194"/>
      <c r="C158" s="194"/>
      <c r="D158" s="194"/>
      <c r="E158" s="194"/>
      <c r="F158" s="194"/>
      <c r="G158" s="194"/>
      <c r="H158" s="194"/>
      <c r="I158" s="194"/>
      <c r="J158" s="194"/>
      <c r="K158" s="194"/>
      <c r="L158" s="194"/>
      <c r="M158" s="194"/>
      <c r="N158" s="194"/>
      <c r="O158" s="194"/>
      <c r="P158" s="194"/>
      <c r="Q158" s="194"/>
      <c r="R158" s="194"/>
      <c r="S158" s="194"/>
      <c r="T158" s="194"/>
      <c r="U158" s="194"/>
      <c r="V158" s="194"/>
      <c r="W158" s="194"/>
      <c r="X158" s="194"/>
      <c r="Y158" s="194"/>
      <c r="Z158" s="194"/>
      <c r="AA158" s="14"/>
      <c r="AB158" s="14"/>
      <c r="AC158" s="14"/>
      <c r="AD158" s="14"/>
      <c r="AE158" s="194"/>
      <c r="AF158" s="194"/>
      <c r="AG158" s="14"/>
      <c r="AH158" s="14"/>
      <c r="AI158" s="14"/>
      <c r="AJ158" s="14"/>
      <c r="AK158" s="14"/>
      <c r="AL158" s="14"/>
      <c r="AM158" s="14"/>
    </row>
    <row r="159" spans="1:39" x14ac:dyDescent="0.2">
      <c r="A159" s="194"/>
      <c r="B159" s="194"/>
      <c r="C159" s="194"/>
      <c r="D159" s="194"/>
      <c r="E159" s="194"/>
      <c r="F159" s="194"/>
      <c r="G159" s="194"/>
      <c r="H159" s="194"/>
      <c r="I159" s="194"/>
      <c r="J159" s="194"/>
      <c r="K159" s="194"/>
      <c r="L159" s="194"/>
      <c r="M159" s="194"/>
      <c r="N159" s="194"/>
      <c r="O159" s="194"/>
      <c r="P159" s="194"/>
      <c r="Q159" s="194"/>
      <c r="R159" s="194"/>
      <c r="S159" s="194"/>
      <c r="T159" s="194"/>
      <c r="U159" s="194"/>
      <c r="V159" s="194"/>
      <c r="W159" s="194"/>
      <c r="X159" s="194"/>
      <c r="Y159" s="194"/>
      <c r="Z159" s="194"/>
      <c r="AA159" s="14"/>
      <c r="AB159" s="14"/>
      <c r="AC159" s="14"/>
      <c r="AD159" s="14"/>
      <c r="AE159" s="194"/>
      <c r="AF159" s="194"/>
      <c r="AG159" s="14"/>
      <c r="AH159" s="14"/>
      <c r="AI159" s="14"/>
      <c r="AJ159" s="14"/>
      <c r="AK159" s="14"/>
      <c r="AL159" s="14"/>
      <c r="AM159" s="14"/>
    </row>
    <row r="160" spans="1:39" x14ac:dyDescent="0.2">
      <c r="A160" s="194"/>
      <c r="B160" s="194"/>
      <c r="C160" s="194"/>
      <c r="D160" s="194"/>
      <c r="E160" s="194"/>
      <c r="F160" s="194"/>
      <c r="G160" s="194"/>
      <c r="H160" s="194"/>
      <c r="I160" s="194"/>
      <c r="J160" s="194"/>
      <c r="K160" s="194"/>
      <c r="L160" s="194"/>
      <c r="M160" s="194"/>
      <c r="N160" s="194"/>
      <c r="O160" s="194"/>
      <c r="P160" s="194"/>
      <c r="Q160" s="194"/>
      <c r="R160" s="194"/>
      <c r="S160" s="194"/>
      <c r="T160" s="194"/>
      <c r="U160" s="194"/>
      <c r="V160" s="194"/>
      <c r="W160" s="194"/>
      <c r="X160" s="194"/>
      <c r="Y160" s="194"/>
      <c r="Z160" s="194"/>
      <c r="AA160" s="14"/>
      <c r="AB160" s="14"/>
      <c r="AC160" s="14"/>
      <c r="AD160" s="14"/>
      <c r="AE160" s="194"/>
      <c r="AF160" s="194"/>
      <c r="AG160" s="14"/>
      <c r="AH160" s="14"/>
      <c r="AI160" s="14"/>
      <c r="AJ160" s="14"/>
      <c r="AK160" s="14"/>
      <c r="AL160" s="14"/>
      <c r="AM160" s="14"/>
    </row>
    <row r="161" spans="1:39" x14ac:dyDescent="0.2">
      <c r="A161" s="194"/>
      <c r="B161" s="194"/>
      <c r="C161" s="194"/>
      <c r="D161" s="194"/>
      <c r="E161" s="194"/>
      <c r="F161" s="194"/>
      <c r="G161" s="194"/>
      <c r="H161" s="194"/>
      <c r="I161" s="194"/>
      <c r="J161" s="194"/>
      <c r="K161" s="194"/>
      <c r="L161" s="194"/>
      <c r="M161" s="194"/>
      <c r="N161" s="194"/>
      <c r="O161" s="194"/>
      <c r="P161" s="194"/>
      <c r="Q161" s="194"/>
      <c r="R161" s="194"/>
      <c r="S161" s="194"/>
      <c r="T161" s="194"/>
      <c r="U161" s="194"/>
      <c r="V161" s="194"/>
      <c r="W161" s="194"/>
      <c r="X161" s="194"/>
      <c r="Y161" s="194"/>
      <c r="Z161" s="194"/>
      <c r="AA161" s="14"/>
      <c r="AB161" s="14"/>
      <c r="AC161" s="14"/>
      <c r="AD161" s="14"/>
      <c r="AE161" s="194"/>
      <c r="AF161" s="194"/>
      <c r="AG161" s="14"/>
      <c r="AH161" s="14"/>
      <c r="AI161" s="14"/>
      <c r="AJ161" s="14"/>
      <c r="AK161" s="14"/>
      <c r="AL161" s="14"/>
      <c r="AM161" s="14"/>
    </row>
    <row r="162" spans="1:39" x14ac:dyDescent="0.2">
      <c r="A162" s="194"/>
      <c r="B162" s="194"/>
      <c r="C162" s="194"/>
      <c r="D162" s="194"/>
      <c r="E162" s="194"/>
      <c r="F162" s="194"/>
      <c r="G162" s="194"/>
      <c r="H162" s="194"/>
      <c r="I162" s="194"/>
      <c r="J162" s="194"/>
      <c r="K162" s="194"/>
      <c r="L162" s="194"/>
      <c r="M162" s="194"/>
      <c r="N162" s="194"/>
      <c r="O162" s="194"/>
      <c r="P162" s="194"/>
      <c r="Q162" s="194"/>
      <c r="R162" s="194"/>
      <c r="S162" s="194"/>
      <c r="T162" s="194"/>
      <c r="U162" s="194"/>
      <c r="V162" s="194"/>
      <c r="W162" s="194"/>
      <c r="X162" s="194"/>
      <c r="Y162" s="194"/>
      <c r="Z162" s="194"/>
      <c r="AA162" s="14"/>
      <c r="AB162" s="14"/>
      <c r="AC162" s="14"/>
      <c r="AD162" s="14"/>
      <c r="AE162" s="194"/>
      <c r="AF162" s="194"/>
      <c r="AG162" s="14"/>
      <c r="AH162" s="14"/>
      <c r="AI162" s="14"/>
      <c r="AJ162" s="14"/>
      <c r="AK162" s="14"/>
      <c r="AL162" s="14"/>
      <c r="AM162" s="14"/>
    </row>
    <row r="163" spans="1:39" x14ac:dyDescent="0.2">
      <c r="A163" s="194"/>
      <c r="B163" s="194"/>
      <c r="C163" s="194"/>
      <c r="D163" s="194"/>
      <c r="E163" s="194"/>
      <c r="F163" s="194"/>
      <c r="G163" s="194"/>
      <c r="H163" s="194"/>
      <c r="I163" s="194"/>
      <c r="J163" s="194"/>
      <c r="K163" s="194"/>
      <c r="L163" s="194"/>
      <c r="M163" s="194"/>
      <c r="N163" s="194"/>
      <c r="O163" s="194"/>
      <c r="P163" s="194"/>
      <c r="Q163" s="194"/>
      <c r="R163" s="194"/>
      <c r="S163" s="194"/>
      <c r="T163" s="194"/>
      <c r="U163" s="194"/>
      <c r="V163" s="194"/>
      <c r="W163" s="194"/>
      <c r="X163" s="194"/>
      <c r="Y163" s="194"/>
      <c r="Z163" s="194"/>
      <c r="AA163" s="14"/>
      <c r="AB163" s="14"/>
      <c r="AC163" s="14"/>
      <c r="AD163" s="14"/>
      <c r="AE163" s="194"/>
      <c r="AF163" s="194"/>
      <c r="AG163" s="14"/>
      <c r="AH163" s="14"/>
      <c r="AI163" s="14"/>
      <c r="AJ163" s="14"/>
      <c r="AK163" s="14"/>
      <c r="AL163" s="14"/>
      <c r="AM163" s="14"/>
    </row>
    <row r="164" spans="1:39" x14ac:dyDescent="0.2">
      <c r="A164" s="194"/>
      <c r="B164" s="194"/>
      <c r="C164" s="194"/>
      <c r="D164" s="194"/>
      <c r="E164" s="194"/>
      <c r="F164" s="194"/>
      <c r="G164" s="194"/>
      <c r="H164" s="194"/>
      <c r="I164" s="194"/>
      <c r="J164" s="194"/>
      <c r="K164" s="194"/>
      <c r="L164" s="194"/>
      <c r="M164" s="194"/>
      <c r="N164" s="194"/>
      <c r="O164" s="194"/>
      <c r="P164" s="194"/>
      <c r="Q164" s="194"/>
      <c r="R164" s="194"/>
      <c r="S164" s="194"/>
      <c r="T164" s="194"/>
      <c r="U164" s="194"/>
      <c r="V164" s="194"/>
      <c r="W164" s="194"/>
      <c r="X164" s="194"/>
      <c r="Y164" s="194"/>
      <c r="Z164" s="194"/>
      <c r="AA164" s="14"/>
      <c r="AB164" s="14"/>
      <c r="AC164" s="14"/>
      <c r="AD164" s="14"/>
      <c r="AE164" s="194"/>
      <c r="AF164" s="194"/>
      <c r="AG164" s="14"/>
      <c r="AH164" s="14"/>
      <c r="AI164" s="14"/>
      <c r="AJ164" s="14"/>
      <c r="AK164" s="14"/>
      <c r="AL164" s="14"/>
      <c r="AM164" s="14"/>
    </row>
    <row r="165" spans="1:39" x14ac:dyDescent="0.2">
      <c r="A165" s="194"/>
      <c r="B165" s="194"/>
      <c r="C165" s="194"/>
      <c r="D165" s="194"/>
      <c r="E165" s="194"/>
      <c r="F165" s="194"/>
      <c r="G165" s="194"/>
      <c r="H165" s="194"/>
      <c r="I165" s="194"/>
      <c r="J165" s="194"/>
      <c r="K165" s="194"/>
      <c r="L165" s="194"/>
      <c r="M165" s="194"/>
      <c r="N165" s="194"/>
      <c r="O165" s="194"/>
      <c r="P165" s="194"/>
      <c r="Q165" s="194"/>
      <c r="R165" s="194"/>
      <c r="S165" s="194"/>
      <c r="T165" s="194"/>
      <c r="U165" s="194"/>
      <c r="V165" s="194"/>
      <c r="W165" s="194"/>
      <c r="X165" s="194"/>
      <c r="Y165" s="194"/>
      <c r="Z165" s="194"/>
      <c r="AA165" s="14"/>
      <c r="AB165" s="14"/>
      <c r="AC165" s="14"/>
      <c r="AD165" s="14"/>
      <c r="AE165" s="194"/>
      <c r="AF165" s="194"/>
      <c r="AG165" s="14"/>
      <c r="AH165" s="14"/>
      <c r="AI165" s="14"/>
      <c r="AJ165" s="14"/>
      <c r="AK165" s="14"/>
      <c r="AL165" s="14"/>
      <c r="AM165" s="14"/>
    </row>
    <row r="166" spans="1:39" x14ac:dyDescent="0.2">
      <c r="A166" s="194"/>
      <c r="B166" s="194"/>
      <c r="C166" s="194"/>
      <c r="D166" s="194"/>
      <c r="E166" s="194"/>
      <c r="F166" s="194"/>
      <c r="G166" s="194"/>
      <c r="H166" s="194"/>
      <c r="I166" s="194"/>
      <c r="J166" s="194"/>
      <c r="K166" s="194"/>
      <c r="L166" s="194"/>
      <c r="M166" s="194"/>
      <c r="N166" s="194"/>
      <c r="O166" s="194"/>
      <c r="P166" s="194"/>
      <c r="Q166" s="194"/>
      <c r="R166" s="194"/>
      <c r="S166" s="194"/>
      <c r="T166" s="194"/>
      <c r="U166" s="194"/>
      <c r="V166" s="194"/>
      <c r="W166" s="194"/>
      <c r="X166" s="194"/>
      <c r="Y166" s="194"/>
      <c r="Z166" s="194"/>
      <c r="AA166" s="14"/>
      <c r="AB166" s="14"/>
      <c r="AC166" s="14"/>
      <c r="AD166" s="14"/>
      <c r="AE166" s="194"/>
      <c r="AF166" s="194"/>
      <c r="AG166" s="14"/>
      <c r="AH166" s="14"/>
      <c r="AI166" s="14"/>
      <c r="AJ166" s="14"/>
      <c r="AK166" s="14"/>
      <c r="AL166" s="14"/>
      <c r="AM166" s="14"/>
    </row>
    <row r="167" spans="1:39" x14ac:dyDescent="0.2">
      <c r="A167" s="194"/>
      <c r="B167" s="194"/>
      <c r="C167" s="194"/>
      <c r="D167" s="194"/>
      <c r="E167" s="194"/>
      <c r="F167" s="194"/>
      <c r="G167" s="194"/>
      <c r="H167" s="194"/>
      <c r="I167" s="194"/>
      <c r="J167" s="194"/>
      <c r="K167" s="194"/>
      <c r="L167" s="194"/>
      <c r="M167" s="194"/>
      <c r="N167" s="194"/>
      <c r="O167" s="194"/>
      <c r="P167" s="194"/>
      <c r="Q167" s="194"/>
      <c r="R167" s="194"/>
      <c r="S167" s="194"/>
      <c r="T167" s="194"/>
      <c r="U167" s="194"/>
      <c r="V167" s="194"/>
      <c r="W167" s="194"/>
      <c r="X167" s="194"/>
      <c r="Y167" s="194"/>
      <c r="Z167" s="194"/>
      <c r="AA167" s="14"/>
      <c r="AB167" s="14"/>
      <c r="AC167" s="14"/>
      <c r="AD167" s="14"/>
      <c r="AE167" s="194"/>
      <c r="AF167" s="194"/>
      <c r="AG167" s="14"/>
      <c r="AH167" s="14"/>
      <c r="AI167" s="14"/>
      <c r="AJ167" s="14"/>
      <c r="AK167" s="14"/>
      <c r="AL167" s="14"/>
      <c r="AM167" s="14"/>
    </row>
    <row r="168" spans="1:39" x14ac:dyDescent="0.2">
      <c r="A168" s="194"/>
      <c r="B168" s="194"/>
      <c r="C168" s="194"/>
      <c r="D168" s="194"/>
      <c r="E168" s="194"/>
      <c r="F168" s="194"/>
      <c r="G168" s="194"/>
      <c r="H168" s="194"/>
      <c r="I168" s="194"/>
      <c r="J168" s="194"/>
      <c r="K168" s="194"/>
      <c r="L168" s="194"/>
      <c r="M168" s="194"/>
      <c r="N168" s="194"/>
      <c r="O168" s="194"/>
      <c r="P168" s="194"/>
      <c r="Q168" s="194"/>
      <c r="R168" s="194"/>
      <c r="S168" s="194"/>
      <c r="T168" s="194"/>
      <c r="U168" s="194"/>
      <c r="V168" s="194"/>
      <c r="W168" s="194"/>
      <c r="X168" s="194"/>
      <c r="Y168" s="194"/>
      <c r="Z168" s="194"/>
      <c r="AA168" s="14"/>
      <c r="AB168" s="14"/>
      <c r="AC168" s="14"/>
      <c r="AD168" s="14"/>
      <c r="AE168" s="194"/>
      <c r="AF168" s="194"/>
      <c r="AG168" s="14"/>
      <c r="AH168" s="14"/>
      <c r="AI168" s="14"/>
      <c r="AJ168" s="14"/>
      <c r="AK168" s="14"/>
      <c r="AL168" s="14"/>
      <c r="AM168" s="14"/>
    </row>
    <row r="169" spans="1:39" x14ac:dyDescent="0.2">
      <c r="A169" s="194"/>
      <c r="B169" s="194"/>
      <c r="C169" s="194"/>
      <c r="D169" s="194"/>
      <c r="E169" s="194"/>
      <c r="F169" s="194"/>
      <c r="G169" s="194"/>
      <c r="H169" s="194"/>
      <c r="I169" s="194"/>
      <c r="J169" s="194"/>
      <c r="K169" s="194"/>
      <c r="L169" s="194"/>
      <c r="M169" s="194"/>
      <c r="N169" s="194"/>
      <c r="O169" s="194"/>
      <c r="P169" s="194"/>
      <c r="Q169" s="194"/>
      <c r="R169" s="194"/>
      <c r="S169" s="194"/>
      <c r="T169" s="194"/>
      <c r="U169" s="194"/>
      <c r="V169" s="194"/>
      <c r="W169" s="194"/>
      <c r="X169" s="194"/>
      <c r="Y169" s="194"/>
      <c r="Z169" s="194"/>
      <c r="AA169" s="14"/>
      <c r="AB169" s="14"/>
      <c r="AC169" s="14"/>
      <c r="AD169" s="14"/>
      <c r="AE169" s="194"/>
      <c r="AF169" s="194"/>
      <c r="AG169" s="14"/>
      <c r="AH169" s="14"/>
      <c r="AI169" s="14"/>
      <c r="AJ169" s="14"/>
      <c r="AK169" s="14"/>
      <c r="AL169" s="14"/>
      <c r="AM169" s="14"/>
    </row>
    <row r="170" spans="1:39" x14ac:dyDescent="0.2">
      <c r="A170" s="194"/>
      <c r="B170" s="194"/>
      <c r="C170" s="194"/>
      <c r="D170" s="194"/>
      <c r="E170" s="194"/>
      <c r="F170" s="194"/>
      <c r="G170" s="194"/>
      <c r="H170" s="194"/>
      <c r="I170" s="194"/>
      <c r="J170" s="194"/>
      <c r="K170" s="194"/>
      <c r="L170" s="194"/>
      <c r="M170" s="194"/>
      <c r="N170" s="194"/>
      <c r="O170" s="194"/>
      <c r="P170" s="194"/>
      <c r="Q170" s="194"/>
      <c r="R170" s="194"/>
      <c r="S170" s="194"/>
      <c r="T170" s="194"/>
      <c r="U170" s="194"/>
      <c r="V170" s="194"/>
      <c r="W170" s="194"/>
      <c r="X170" s="194"/>
      <c r="Y170" s="194"/>
      <c r="Z170" s="194"/>
      <c r="AA170" s="14"/>
      <c r="AB170" s="14"/>
      <c r="AC170" s="14"/>
      <c r="AD170" s="14"/>
      <c r="AE170" s="194"/>
      <c r="AF170" s="194"/>
      <c r="AG170" s="14"/>
      <c r="AH170" s="14"/>
      <c r="AI170" s="14"/>
      <c r="AJ170" s="14"/>
      <c r="AK170" s="14"/>
      <c r="AL170" s="14"/>
      <c r="AM170" s="14"/>
    </row>
    <row r="171" spans="1:39" x14ac:dyDescent="0.2">
      <c r="A171" s="194"/>
      <c r="B171" s="194"/>
      <c r="C171" s="194"/>
      <c r="D171" s="194"/>
      <c r="E171" s="194"/>
      <c r="F171" s="194"/>
      <c r="G171" s="194"/>
      <c r="H171" s="194"/>
      <c r="I171" s="194"/>
      <c r="J171" s="194"/>
      <c r="K171" s="194"/>
      <c r="L171" s="194"/>
      <c r="M171" s="194"/>
      <c r="N171" s="194"/>
      <c r="O171" s="194"/>
      <c r="P171" s="194"/>
      <c r="Q171" s="194"/>
      <c r="R171" s="194"/>
      <c r="S171" s="194"/>
      <c r="T171" s="194"/>
      <c r="U171" s="194"/>
      <c r="V171" s="194"/>
      <c r="W171" s="194"/>
      <c r="X171" s="194"/>
      <c r="Y171" s="194"/>
      <c r="Z171" s="194"/>
      <c r="AA171" s="14"/>
      <c r="AB171" s="14"/>
      <c r="AC171" s="14"/>
      <c r="AD171" s="14"/>
      <c r="AE171" s="194"/>
      <c r="AF171" s="194"/>
      <c r="AG171" s="14"/>
      <c r="AH171" s="14"/>
      <c r="AI171" s="14"/>
      <c r="AJ171" s="14"/>
      <c r="AK171" s="14"/>
      <c r="AL171" s="14"/>
      <c r="AM171" s="14"/>
    </row>
    <row r="172" spans="1:39" x14ac:dyDescent="0.2">
      <c r="A172" s="194"/>
      <c r="B172" s="194"/>
      <c r="C172" s="194"/>
      <c r="D172" s="194"/>
      <c r="E172" s="194"/>
      <c r="F172" s="194"/>
      <c r="G172" s="194"/>
      <c r="H172" s="194"/>
      <c r="I172" s="194"/>
      <c r="J172" s="194"/>
      <c r="K172" s="194"/>
      <c r="L172" s="194"/>
      <c r="M172" s="194"/>
      <c r="N172" s="194"/>
      <c r="O172" s="194"/>
      <c r="P172" s="194"/>
      <c r="Q172" s="194"/>
      <c r="R172" s="194"/>
      <c r="S172" s="194"/>
      <c r="T172" s="194"/>
      <c r="U172" s="194"/>
      <c r="V172" s="194"/>
      <c r="W172" s="194"/>
      <c r="X172" s="194"/>
      <c r="Y172" s="194"/>
      <c r="Z172" s="194"/>
      <c r="AA172" s="14"/>
      <c r="AB172" s="14"/>
      <c r="AC172" s="14"/>
      <c r="AD172" s="14"/>
      <c r="AE172" s="194"/>
      <c r="AF172" s="194"/>
      <c r="AG172" s="14"/>
      <c r="AH172" s="14"/>
      <c r="AI172" s="14"/>
      <c r="AJ172" s="14"/>
      <c r="AK172" s="14"/>
      <c r="AL172" s="14"/>
      <c r="AM172" s="14"/>
    </row>
    <row r="173" spans="1:39" x14ac:dyDescent="0.2">
      <c r="A173" s="194"/>
      <c r="B173" s="194"/>
      <c r="C173" s="194"/>
      <c r="D173" s="194"/>
      <c r="E173" s="194"/>
      <c r="F173" s="194"/>
      <c r="G173" s="194"/>
      <c r="H173" s="194"/>
      <c r="I173" s="194"/>
      <c r="J173" s="194"/>
      <c r="K173" s="194"/>
      <c r="L173" s="194"/>
      <c r="M173" s="194"/>
      <c r="N173" s="194"/>
      <c r="O173" s="194"/>
      <c r="P173" s="194"/>
      <c r="Q173" s="194"/>
      <c r="R173" s="194"/>
      <c r="S173" s="194"/>
      <c r="T173" s="194"/>
      <c r="U173" s="194"/>
      <c r="V173" s="194"/>
      <c r="W173" s="194"/>
      <c r="X173" s="194"/>
      <c r="Y173" s="194"/>
      <c r="Z173" s="194"/>
      <c r="AA173" s="14"/>
      <c r="AB173" s="14"/>
      <c r="AC173" s="14"/>
      <c r="AD173" s="14"/>
      <c r="AE173" s="194"/>
      <c r="AF173" s="194"/>
      <c r="AG173" s="14"/>
      <c r="AH173" s="14"/>
      <c r="AI173" s="14"/>
      <c r="AJ173" s="14"/>
      <c r="AK173" s="14"/>
      <c r="AL173" s="14"/>
      <c r="AM173" s="14"/>
    </row>
    <row r="174" spans="1:39" x14ac:dyDescent="0.2">
      <c r="A174" s="194"/>
      <c r="B174" s="194"/>
      <c r="C174" s="194"/>
      <c r="D174" s="194"/>
      <c r="E174" s="194"/>
      <c r="F174" s="194"/>
      <c r="G174" s="194"/>
      <c r="H174" s="194"/>
      <c r="I174" s="194"/>
      <c r="J174" s="194"/>
      <c r="K174" s="194"/>
      <c r="L174" s="194"/>
      <c r="M174" s="194"/>
      <c r="N174" s="194"/>
      <c r="O174" s="194"/>
      <c r="P174" s="194"/>
      <c r="Q174" s="194"/>
      <c r="R174" s="194"/>
      <c r="S174" s="194"/>
      <c r="T174" s="194"/>
      <c r="U174" s="194"/>
      <c r="V174" s="194"/>
      <c r="W174" s="194"/>
      <c r="X174" s="194"/>
      <c r="Y174" s="194"/>
      <c r="Z174" s="194"/>
      <c r="AA174" s="14"/>
      <c r="AB174" s="14"/>
      <c r="AC174" s="14"/>
      <c r="AD174" s="14"/>
      <c r="AE174" s="194"/>
      <c r="AF174" s="194"/>
      <c r="AG174" s="14"/>
      <c r="AH174" s="14"/>
      <c r="AI174" s="14"/>
      <c r="AJ174" s="14"/>
      <c r="AK174" s="14"/>
      <c r="AL174" s="14"/>
      <c r="AM174" s="14"/>
    </row>
    <row r="175" spans="1:39" x14ac:dyDescent="0.2">
      <c r="A175" s="194"/>
      <c r="B175" s="194"/>
      <c r="C175" s="194"/>
      <c r="D175" s="194"/>
      <c r="E175" s="194"/>
      <c r="F175" s="194"/>
      <c r="G175" s="194"/>
      <c r="H175" s="194"/>
      <c r="I175" s="194"/>
      <c r="J175" s="194"/>
      <c r="K175" s="194"/>
      <c r="L175" s="194"/>
      <c r="M175" s="194"/>
      <c r="N175" s="194"/>
      <c r="O175" s="194"/>
      <c r="P175" s="194"/>
      <c r="Q175" s="194"/>
      <c r="R175" s="194"/>
      <c r="S175" s="194"/>
      <c r="T175" s="194"/>
      <c r="U175" s="194"/>
      <c r="V175" s="194"/>
      <c r="W175" s="194"/>
      <c r="X175" s="194"/>
      <c r="Y175" s="194"/>
      <c r="Z175" s="194"/>
      <c r="AA175" s="14"/>
      <c r="AB175" s="14"/>
      <c r="AC175" s="14"/>
      <c r="AD175" s="14"/>
      <c r="AE175" s="194"/>
      <c r="AF175" s="194"/>
      <c r="AG175" s="14"/>
      <c r="AH175" s="14"/>
      <c r="AI175" s="14"/>
      <c r="AJ175" s="14"/>
      <c r="AK175" s="14"/>
      <c r="AL175" s="14"/>
      <c r="AM175" s="14"/>
    </row>
    <row r="176" spans="1:39" x14ac:dyDescent="0.2">
      <c r="A176" s="194"/>
      <c r="B176" s="194"/>
      <c r="C176" s="194"/>
      <c r="D176" s="194"/>
      <c r="E176" s="194"/>
      <c r="F176" s="194"/>
      <c r="G176" s="194"/>
      <c r="H176" s="194"/>
      <c r="I176" s="194"/>
      <c r="J176" s="194"/>
      <c r="K176" s="194"/>
      <c r="L176" s="194"/>
      <c r="M176" s="194"/>
      <c r="N176" s="194"/>
      <c r="O176" s="194"/>
      <c r="P176" s="194"/>
      <c r="Q176" s="194"/>
      <c r="R176" s="194"/>
      <c r="S176" s="194"/>
      <c r="T176" s="194"/>
      <c r="U176" s="194"/>
      <c r="V176" s="194"/>
      <c r="W176" s="194"/>
      <c r="X176" s="194"/>
      <c r="Y176" s="194"/>
      <c r="Z176" s="194"/>
      <c r="AA176" s="14"/>
      <c r="AB176" s="14"/>
      <c r="AC176" s="14"/>
      <c r="AD176" s="14"/>
      <c r="AE176" s="194"/>
      <c r="AF176" s="194"/>
      <c r="AG176" s="14"/>
      <c r="AH176" s="14"/>
      <c r="AI176" s="14"/>
      <c r="AJ176" s="14"/>
      <c r="AK176" s="14"/>
      <c r="AL176" s="14"/>
      <c r="AM176" s="14"/>
    </row>
    <row r="177" spans="1:39" x14ac:dyDescent="0.2">
      <c r="A177" s="194"/>
      <c r="B177" s="194"/>
      <c r="C177" s="194"/>
      <c r="D177" s="194"/>
      <c r="E177" s="194"/>
      <c r="F177" s="194"/>
      <c r="G177" s="194"/>
      <c r="H177" s="194"/>
      <c r="I177" s="194"/>
      <c r="J177" s="194"/>
      <c r="K177" s="194"/>
      <c r="L177" s="194"/>
      <c r="M177" s="194"/>
      <c r="N177" s="194"/>
      <c r="O177" s="194"/>
      <c r="P177" s="194"/>
      <c r="Q177" s="194"/>
      <c r="R177" s="194"/>
      <c r="S177" s="194"/>
      <c r="T177" s="194"/>
      <c r="U177" s="194"/>
      <c r="V177" s="194"/>
      <c r="W177" s="194"/>
      <c r="X177" s="194"/>
      <c r="Y177" s="194"/>
      <c r="Z177" s="194"/>
      <c r="AA177" s="14"/>
      <c r="AB177" s="14"/>
      <c r="AC177" s="14"/>
      <c r="AD177" s="14"/>
      <c r="AE177" s="194"/>
      <c r="AF177" s="194"/>
      <c r="AG177" s="14"/>
      <c r="AH177" s="14"/>
      <c r="AI177" s="14"/>
      <c r="AJ177" s="14"/>
      <c r="AK177" s="14"/>
      <c r="AL177" s="14"/>
      <c r="AM177" s="14"/>
    </row>
    <row r="178" spans="1:39" x14ac:dyDescent="0.2">
      <c r="A178" s="194"/>
      <c r="B178" s="194"/>
      <c r="C178" s="194"/>
      <c r="D178" s="194"/>
      <c r="E178" s="194"/>
      <c r="F178" s="194"/>
      <c r="G178" s="194"/>
      <c r="H178" s="194"/>
      <c r="I178" s="194"/>
      <c r="J178" s="194"/>
      <c r="K178" s="194"/>
      <c r="L178" s="194"/>
      <c r="M178" s="194"/>
      <c r="N178" s="194"/>
      <c r="O178" s="194"/>
      <c r="P178" s="194"/>
      <c r="Q178" s="194"/>
      <c r="R178" s="194"/>
      <c r="S178" s="194"/>
      <c r="T178" s="194"/>
      <c r="U178" s="194"/>
      <c r="V178" s="194"/>
      <c r="W178" s="194"/>
      <c r="X178" s="194"/>
      <c r="Y178" s="194"/>
      <c r="Z178" s="194"/>
      <c r="AA178" s="14"/>
      <c r="AB178" s="14"/>
      <c r="AC178" s="14"/>
      <c r="AD178" s="14"/>
      <c r="AE178" s="194"/>
      <c r="AF178" s="194"/>
      <c r="AG178" s="14"/>
      <c r="AH178" s="14"/>
      <c r="AI178" s="14"/>
      <c r="AJ178" s="14"/>
      <c r="AK178" s="14"/>
      <c r="AL178" s="14"/>
      <c r="AM178" s="14"/>
    </row>
    <row r="179" spans="1:39" x14ac:dyDescent="0.2">
      <c r="A179" s="194"/>
      <c r="B179" s="194"/>
      <c r="C179" s="194"/>
      <c r="D179" s="194"/>
      <c r="E179" s="194"/>
      <c r="F179" s="194"/>
      <c r="G179" s="194"/>
      <c r="H179" s="194"/>
      <c r="I179" s="194"/>
      <c r="J179" s="194"/>
      <c r="K179" s="194"/>
      <c r="L179" s="194"/>
      <c r="M179" s="194"/>
      <c r="N179" s="194"/>
      <c r="O179" s="194"/>
      <c r="P179" s="194"/>
      <c r="Q179" s="194"/>
      <c r="R179" s="194"/>
      <c r="S179" s="194"/>
      <c r="T179" s="194"/>
      <c r="U179" s="194"/>
      <c r="V179" s="194"/>
      <c r="W179" s="194"/>
      <c r="X179" s="194"/>
      <c r="Y179" s="194"/>
      <c r="Z179" s="194"/>
      <c r="AA179" s="14"/>
      <c r="AB179" s="14"/>
      <c r="AC179" s="14"/>
      <c r="AD179" s="14"/>
      <c r="AE179" s="194"/>
      <c r="AF179" s="194"/>
      <c r="AG179" s="14"/>
      <c r="AH179" s="14"/>
      <c r="AI179" s="14"/>
      <c r="AJ179" s="14"/>
      <c r="AK179" s="14"/>
      <c r="AL179" s="14"/>
      <c r="AM179" s="14"/>
    </row>
    <row r="180" spans="1:39" x14ac:dyDescent="0.2">
      <c r="A180" s="194"/>
      <c r="B180" s="194"/>
      <c r="C180" s="194"/>
      <c r="D180" s="194"/>
      <c r="E180" s="194"/>
      <c r="F180" s="194"/>
      <c r="G180" s="194"/>
      <c r="H180" s="194"/>
      <c r="I180" s="194"/>
      <c r="J180" s="194"/>
      <c r="K180" s="194"/>
      <c r="L180" s="194"/>
      <c r="M180" s="194"/>
      <c r="N180" s="194"/>
      <c r="O180" s="194"/>
      <c r="P180" s="194"/>
      <c r="Q180" s="194"/>
      <c r="R180" s="194"/>
      <c r="S180" s="194"/>
      <c r="T180" s="194"/>
      <c r="U180" s="194"/>
      <c r="V180" s="194"/>
      <c r="W180" s="194"/>
      <c r="X180" s="194"/>
      <c r="Y180" s="194"/>
      <c r="Z180" s="194"/>
      <c r="AA180" s="14"/>
      <c r="AB180" s="14"/>
      <c r="AC180" s="14"/>
      <c r="AD180" s="14"/>
      <c r="AE180" s="194"/>
      <c r="AF180" s="194"/>
      <c r="AG180" s="14"/>
      <c r="AH180" s="14"/>
      <c r="AI180" s="14"/>
      <c r="AJ180" s="14"/>
      <c r="AK180" s="14"/>
      <c r="AL180" s="14"/>
      <c r="AM180" s="14"/>
    </row>
    <row r="181" spans="1:39" x14ac:dyDescent="0.2">
      <c r="A181" s="194"/>
      <c r="B181" s="194"/>
      <c r="C181" s="194"/>
      <c r="D181" s="194"/>
      <c r="E181" s="194"/>
      <c r="F181" s="194"/>
      <c r="G181" s="194"/>
      <c r="H181" s="194"/>
      <c r="I181" s="194"/>
      <c r="J181" s="194"/>
      <c r="K181" s="194"/>
      <c r="L181" s="194"/>
      <c r="M181" s="194"/>
      <c r="N181" s="194"/>
      <c r="O181" s="194"/>
      <c r="P181" s="194"/>
      <c r="Q181" s="194"/>
      <c r="R181" s="194"/>
      <c r="S181" s="194"/>
      <c r="T181" s="194"/>
      <c r="U181" s="194"/>
      <c r="V181" s="194"/>
      <c r="W181" s="194"/>
      <c r="X181" s="194"/>
      <c r="Y181" s="194"/>
      <c r="Z181" s="194"/>
      <c r="AA181" s="14"/>
      <c r="AB181" s="14"/>
      <c r="AC181" s="14"/>
      <c r="AD181" s="14"/>
      <c r="AE181" s="194"/>
      <c r="AF181" s="194"/>
      <c r="AG181" s="14"/>
      <c r="AH181" s="14"/>
      <c r="AI181" s="14"/>
      <c r="AJ181" s="14"/>
      <c r="AK181" s="14"/>
      <c r="AL181" s="14"/>
      <c r="AM181" s="14"/>
    </row>
    <row r="182" spans="1:39" x14ac:dyDescent="0.2">
      <c r="A182" s="194"/>
      <c r="B182" s="194"/>
      <c r="C182" s="194"/>
      <c r="D182" s="194"/>
      <c r="E182" s="194"/>
      <c r="F182" s="194"/>
      <c r="G182" s="194"/>
      <c r="H182" s="194"/>
      <c r="I182" s="194"/>
      <c r="J182" s="194"/>
      <c r="K182" s="194"/>
      <c r="L182" s="194"/>
      <c r="M182" s="194"/>
      <c r="N182" s="194"/>
      <c r="O182" s="194"/>
      <c r="P182" s="194"/>
      <c r="Q182" s="194"/>
      <c r="R182" s="194"/>
      <c r="S182" s="194"/>
      <c r="T182" s="194"/>
      <c r="U182" s="194"/>
      <c r="V182" s="194"/>
      <c r="W182" s="194"/>
      <c r="X182" s="194"/>
      <c r="Y182" s="194"/>
      <c r="Z182" s="194"/>
      <c r="AA182" s="14"/>
      <c r="AB182" s="14"/>
      <c r="AC182" s="14"/>
      <c r="AD182" s="14"/>
      <c r="AE182" s="194"/>
      <c r="AF182" s="194"/>
      <c r="AG182" s="14"/>
      <c r="AH182" s="14"/>
      <c r="AI182" s="14"/>
      <c r="AJ182" s="14"/>
      <c r="AK182" s="14"/>
      <c r="AL182" s="14"/>
      <c r="AM182" s="14"/>
    </row>
    <row r="183" spans="1:39" x14ac:dyDescent="0.2">
      <c r="A183" s="194"/>
      <c r="B183" s="194"/>
      <c r="C183" s="194"/>
      <c r="D183" s="194"/>
      <c r="E183" s="194"/>
      <c r="F183" s="194"/>
      <c r="G183" s="194"/>
      <c r="H183" s="194"/>
      <c r="I183" s="194"/>
      <c r="J183" s="194"/>
      <c r="K183" s="194"/>
      <c r="L183" s="194"/>
      <c r="M183" s="194"/>
      <c r="N183" s="194"/>
      <c r="O183" s="194"/>
      <c r="P183" s="194"/>
      <c r="Q183" s="194"/>
      <c r="R183" s="194"/>
      <c r="S183" s="194"/>
      <c r="T183" s="194"/>
      <c r="U183" s="194"/>
      <c r="V183" s="194"/>
      <c r="W183" s="194"/>
      <c r="X183" s="194"/>
      <c r="Y183" s="194"/>
      <c r="Z183" s="194"/>
      <c r="AA183" s="14"/>
      <c r="AB183" s="14"/>
      <c r="AC183" s="14"/>
      <c r="AD183" s="14"/>
      <c r="AE183" s="194"/>
      <c r="AF183" s="194"/>
      <c r="AG183" s="14"/>
      <c r="AH183" s="14"/>
      <c r="AI183" s="14"/>
      <c r="AJ183" s="14"/>
      <c r="AK183" s="14"/>
      <c r="AL183" s="14"/>
      <c r="AM183" s="14"/>
    </row>
    <row r="184" spans="1:39" x14ac:dyDescent="0.2">
      <c r="A184" s="194"/>
      <c r="B184" s="194"/>
      <c r="C184" s="194"/>
      <c r="D184" s="194"/>
      <c r="E184" s="194"/>
      <c r="F184" s="194"/>
      <c r="G184" s="194"/>
      <c r="H184" s="194"/>
      <c r="I184" s="194"/>
      <c r="J184" s="194"/>
      <c r="K184" s="194"/>
      <c r="L184" s="194"/>
      <c r="M184" s="194"/>
      <c r="N184" s="194"/>
      <c r="O184" s="194"/>
      <c r="P184" s="194"/>
      <c r="Q184" s="194"/>
      <c r="R184" s="194"/>
      <c r="S184" s="194"/>
      <c r="T184" s="194"/>
      <c r="U184" s="194"/>
      <c r="V184" s="194"/>
      <c r="W184" s="194"/>
      <c r="X184" s="194"/>
      <c r="Y184" s="194"/>
      <c r="Z184" s="194"/>
      <c r="AA184" s="14"/>
      <c r="AB184" s="14"/>
      <c r="AC184" s="14"/>
      <c r="AD184" s="14"/>
      <c r="AE184" s="194"/>
      <c r="AF184" s="194"/>
      <c r="AG184" s="14"/>
      <c r="AH184" s="14"/>
      <c r="AI184" s="14"/>
      <c r="AJ184" s="14"/>
      <c r="AK184" s="14"/>
      <c r="AL184" s="14"/>
      <c r="AM184" s="14"/>
    </row>
    <row r="185" spans="1:39" x14ac:dyDescent="0.2">
      <c r="A185" s="194"/>
      <c r="B185" s="194"/>
      <c r="C185" s="194"/>
      <c r="D185" s="194"/>
      <c r="E185" s="194"/>
      <c r="F185" s="194"/>
      <c r="G185" s="194"/>
      <c r="H185" s="194"/>
      <c r="I185" s="194"/>
      <c r="J185" s="194"/>
      <c r="K185" s="194"/>
      <c r="L185" s="194"/>
      <c r="M185" s="194"/>
      <c r="N185" s="194"/>
      <c r="O185" s="194"/>
      <c r="P185" s="194"/>
      <c r="Q185" s="194"/>
      <c r="R185" s="194"/>
      <c r="S185" s="194"/>
      <c r="T185" s="194"/>
      <c r="U185" s="194"/>
      <c r="V185" s="194"/>
      <c r="W185" s="194"/>
      <c r="X185" s="194"/>
      <c r="Y185" s="194"/>
      <c r="Z185" s="194"/>
      <c r="AA185" s="14"/>
      <c r="AB185" s="14"/>
      <c r="AC185" s="14"/>
      <c r="AD185" s="14"/>
      <c r="AE185" s="194"/>
      <c r="AF185" s="194"/>
      <c r="AG185" s="14"/>
      <c r="AH185" s="14"/>
      <c r="AI185" s="14"/>
      <c r="AJ185" s="14"/>
      <c r="AK185" s="14"/>
      <c r="AL185" s="14"/>
      <c r="AM185" s="14"/>
    </row>
    <row r="186" spans="1:39" x14ac:dyDescent="0.2">
      <c r="A186" s="194"/>
      <c r="B186" s="194"/>
      <c r="C186" s="194"/>
      <c r="D186" s="194"/>
      <c r="E186" s="194"/>
      <c r="F186" s="194"/>
      <c r="G186" s="194"/>
      <c r="H186" s="194"/>
      <c r="I186" s="194"/>
      <c r="J186" s="194"/>
      <c r="K186" s="194"/>
      <c r="L186" s="194"/>
      <c r="M186" s="194"/>
      <c r="N186" s="194"/>
      <c r="O186" s="194"/>
      <c r="P186" s="194"/>
      <c r="Q186" s="194"/>
      <c r="R186" s="194"/>
      <c r="S186" s="194"/>
      <c r="T186" s="194"/>
      <c r="U186" s="194"/>
      <c r="V186" s="194"/>
      <c r="W186" s="194"/>
      <c r="X186" s="194"/>
      <c r="Y186" s="194"/>
      <c r="Z186" s="194"/>
      <c r="AA186" s="14"/>
      <c r="AB186" s="14"/>
      <c r="AC186" s="14"/>
      <c r="AD186" s="14"/>
      <c r="AE186" s="194"/>
      <c r="AF186" s="194"/>
      <c r="AG186" s="14"/>
      <c r="AH186" s="14"/>
      <c r="AI186" s="14"/>
      <c r="AJ186" s="14"/>
      <c r="AK186" s="14"/>
      <c r="AL186" s="14"/>
      <c r="AM186" s="14"/>
    </row>
    <row r="187" spans="1:39" x14ac:dyDescent="0.2">
      <c r="A187" s="194"/>
      <c r="B187" s="194"/>
      <c r="C187" s="194"/>
      <c r="D187" s="194"/>
      <c r="E187" s="194"/>
      <c r="F187" s="194"/>
      <c r="G187" s="194"/>
      <c r="H187" s="194"/>
      <c r="I187" s="194"/>
      <c r="J187" s="194"/>
      <c r="K187" s="194"/>
      <c r="L187" s="194"/>
      <c r="M187" s="194"/>
      <c r="N187" s="194"/>
      <c r="O187" s="194"/>
      <c r="P187" s="194"/>
      <c r="Q187" s="194"/>
      <c r="R187" s="194"/>
      <c r="S187" s="194"/>
      <c r="T187" s="194"/>
      <c r="U187" s="194"/>
      <c r="V187" s="194"/>
      <c r="W187" s="194"/>
      <c r="X187" s="194"/>
      <c r="Y187" s="194"/>
      <c r="Z187" s="194"/>
      <c r="AA187" s="14"/>
      <c r="AB187" s="14"/>
      <c r="AC187" s="14"/>
      <c r="AD187" s="14"/>
      <c r="AE187" s="194"/>
      <c r="AF187" s="194"/>
      <c r="AG187" s="14"/>
      <c r="AH187" s="14"/>
      <c r="AI187" s="14"/>
      <c r="AJ187" s="14"/>
      <c r="AK187" s="14"/>
      <c r="AL187" s="14"/>
      <c r="AM187" s="14"/>
    </row>
    <row r="188" spans="1:39" x14ac:dyDescent="0.2">
      <c r="A188" s="194"/>
      <c r="B188" s="194"/>
      <c r="C188" s="194"/>
      <c r="D188" s="194"/>
      <c r="E188" s="194"/>
      <c r="F188" s="194"/>
      <c r="G188" s="194"/>
      <c r="H188" s="194"/>
      <c r="I188" s="194"/>
      <c r="J188" s="194"/>
      <c r="K188" s="194"/>
      <c r="L188" s="194"/>
      <c r="M188" s="194"/>
      <c r="N188" s="194"/>
      <c r="O188" s="194"/>
      <c r="P188" s="194"/>
      <c r="Q188" s="194"/>
      <c r="R188" s="194"/>
      <c r="S188" s="194"/>
      <c r="T188" s="194"/>
      <c r="U188" s="194"/>
      <c r="V188" s="194"/>
      <c r="W188" s="194"/>
      <c r="X188" s="194"/>
      <c r="Y188" s="194"/>
      <c r="Z188" s="194"/>
      <c r="AA188" s="14"/>
      <c r="AB188" s="14"/>
      <c r="AC188" s="14"/>
      <c r="AD188" s="14"/>
      <c r="AE188" s="194"/>
      <c r="AF188" s="194"/>
      <c r="AG188" s="14"/>
      <c r="AH188" s="14"/>
      <c r="AI188" s="14"/>
      <c r="AJ188" s="14"/>
      <c r="AK188" s="14"/>
      <c r="AL188" s="14"/>
      <c r="AM188" s="14"/>
    </row>
    <row r="189" spans="1:39" x14ac:dyDescent="0.2">
      <c r="A189" s="194"/>
      <c r="B189" s="194"/>
      <c r="C189" s="194"/>
      <c r="D189" s="194"/>
      <c r="E189" s="194"/>
      <c r="F189" s="194"/>
      <c r="G189" s="194"/>
      <c r="H189" s="194"/>
      <c r="I189" s="194"/>
      <c r="J189" s="194"/>
      <c r="K189" s="194"/>
      <c r="L189" s="194"/>
      <c r="M189" s="194"/>
      <c r="N189" s="194"/>
      <c r="O189" s="194"/>
      <c r="P189" s="194"/>
      <c r="Q189" s="194"/>
      <c r="R189" s="194"/>
      <c r="S189" s="194"/>
      <c r="T189" s="194"/>
      <c r="U189" s="194"/>
      <c r="V189" s="194"/>
      <c r="W189" s="194"/>
      <c r="X189" s="194"/>
      <c r="Y189" s="194"/>
      <c r="Z189" s="194"/>
      <c r="AA189" s="14"/>
      <c r="AB189" s="14"/>
      <c r="AC189" s="14"/>
      <c r="AD189" s="14"/>
      <c r="AE189" s="194"/>
      <c r="AF189" s="194"/>
      <c r="AG189" s="14"/>
      <c r="AH189" s="14"/>
      <c r="AI189" s="14"/>
      <c r="AJ189" s="14"/>
      <c r="AK189" s="14"/>
      <c r="AL189" s="14"/>
      <c r="AM189" s="14"/>
    </row>
    <row r="190" spans="1:39" x14ac:dyDescent="0.2">
      <c r="A190" s="194"/>
      <c r="B190" s="194"/>
      <c r="C190" s="194"/>
      <c r="D190" s="194"/>
      <c r="E190" s="194"/>
      <c r="F190" s="194"/>
      <c r="G190" s="194"/>
      <c r="H190" s="194"/>
      <c r="I190" s="194"/>
      <c r="J190" s="194"/>
      <c r="K190" s="194"/>
      <c r="L190" s="194"/>
      <c r="M190" s="194"/>
      <c r="N190" s="194"/>
      <c r="O190" s="194"/>
      <c r="P190" s="194"/>
      <c r="Q190" s="194"/>
      <c r="R190" s="194"/>
      <c r="S190" s="194"/>
      <c r="T190" s="194"/>
      <c r="U190" s="194"/>
      <c r="V190" s="194"/>
      <c r="W190" s="194"/>
      <c r="X190" s="194"/>
      <c r="Y190" s="194"/>
      <c r="Z190" s="194"/>
      <c r="AA190" s="14"/>
      <c r="AB190" s="14"/>
      <c r="AC190" s="14"/>
      <c r="AD190" s="14"/>
      <c r="AE190" s="194"/>
      <c r="AF190" s="194"/>
      <c r="AG190" s="14"/>
      <c r="AH190" s="14"/>
      <c r="AI190" s="14"/>
      <c r="AJ190" s="14"/>
      <c r="AK190" s="14"/>
      <c r="AL190" s="14"/>
      <c r="AM190" s="14"/>
    </row>
    <row r="191" spans="1:39" x14ac:dyDescent="0.2">
      <c r="A191" s="194"/>
      <c r="B191" s="194"/>
      <c r="C191" s="194"/>
      <c r="D191" s="194"/>
      <c r="E191" s="194"/>
      <c r="F191" s="194"/>
      <c r="G191" s="194"/>
      <c r="H191" s="194"/>
      <c r="I191" s="194"/>
      <c r="J191" s="194"/>
      <c r="K191" s="194"/>
      <c r="L191" s="194"/>
      <c r="M191" s="194"/>
      <c r="N191" s="194"/>
      <c r="O191" s="194"/>
      <c r="P191" s="194"/>
      <c r="Q191" s="194"/>
      <c r="R191" s="194"/>
      <c r="S191" s="194"/>
      <c r="T191" s="194"/>
      <c r="U191" s="194"/>
      <c r="V191" s="194"/>
      <c r="W191" s="194"/>
      <c r="X191" s="194"/>
      <c r="Y191" s="194"/>
      <c r="Z191" s="194"/>
      <c r="AA191" s="14"/>
      <c r="AB191" s="14"/>
      <c r="AC191" s="14"/>
      <c r="AD191" s="14"/>
      <c r="AE191" s="194"/>
      <c r="AF191" s="194"/>
      <c r="AG191" s="14"/>
      <c r="AH191" s="14"/>
      <c r="AI191" s="14"/>
      <c r="AJ191" s="14"/>
      <c r="AK191" s="14"/>
      <c r="AL191" s="14"/>
      <c r="AM191" s="14"/>
    </row>
    <row r="192" spans="1:39" x14ac:dyDescent="0.2">
      <c r="A192" s="194"/>
      <c r="B192" s="194"/>
      <c r="C192" s="194"/>
      <c r="D192" s="194"/>
      <c r="E192" s="194"/>
      <c r="F192" s="194"/>
      <c r="G192" s="194"/>
      <c r="H192" s="194"/>
      <c r="I192" s="194"/>
      <c r="J192" s="194"/>
      <c r="K192" s="194"/>
      <c r="L192" s="194"/>
      <c r="M192" s="194"/>
      <c r="N192" s="194"/>
      <c r="O192" s="194"/>
      <c r="P192" s="194"/>
      <c r="Q192" s="194"/>
      <c r="R192" s="194"/>
      <c r="S192" s="194"/>
      <c r="T192" s="194"/>
      <c r="U192" s="194"/>
      <c r="V192" s="194"/>
      <c r="W192" s="194"/>
      <c r="X192" s="194"/>
      <c r="Y192" s="194"/>
      <c r="Z192" s="194"/>
      <c r="AA192" s="14"/>
      <c r="AB192" s="14"/>
      <c r="AC192" s="14"/>
      <c r="AD192" s="14"/>
      <c r="AE192" s="194"/>
      <c r="AF192" s="194"/>
      <c r="AG192" s="14"/>
      <c r="AH192" s="14"/>
      <c r="AI192" s="14"/>
      <c r="AJ192" s="14"/>
      <c r="AK192" s="14"/>
      <c r="AL192" s="14"/>
      <c r="AM192" s="14"/>
    </row>
    <row r="193" spans="1:39" x14ac:dyDescent="0.2">
      <c r="A193" s="194"/>
      <c r="B193" s="194"/>
      <c r="C193" s="194"/>
      <c r="D193" s="194"/>
      <c r="E193" s="194"/>
      <c r="F193" s="194"/>
      <c r="G193" s="194"/>
      <c r="H193" s="194"/>
      <c r="I193" s="194"/>
      <c r="J193" s="194"/>
      <c r="K193" s="194"/>
      <c r="L193" s="194"/>
      <c r="M193" s="194"/>
      <c r="N193" s="194"/>
      <c r="O193" s="194"/>
      <c r="P193" s="194"/>
      <c r="Q193" s="194"/>
      <c r="R193" s="194"/>
      <c r="S193" s="194"/>
      <c r="T193" s="194"/>
      <c r="U193" s="194"/>
      <c r="V193" s="194"/>
      <c r="W193" s="194"/>
      <c r="X193" s="194"/>
      <c r="Y193" s="194"/>
      <c r="Z193" s="194"/>
      <c r="AA193" s="14"/>
      <c r="AB193" s="14"/>
      <c r="AC193" s="14"/>
      <c r="AD193" s="14"/>
      <c r="AE193" s="194"/>
      <c r="AF193" s="194"/>
      <c r="AG193" s="14"/>
      <c r="AH193" s="14"/>
      <c r="AI193" s="14"/>
      <c r="AJ193" s="14"/>
      <c r="AK193" s="14"/>
      <c r="AL193" s="14"/>
      <c r="AM193" s="14"/>
    </row>
    <row r="194" spans="1:39" x14ac:dyDescent="0.2">
      <c r="A194" s="194"/>
      <c r="B194" s="194"/>
      <c r="C194" s="194"/>
      <c r="D194" s="194"/>
      <c r="E194" s="194"/>
      <c r="F194" s="194"/>
      <c r="G194" s="194"/>
      <c r="H194" s="194"/>
      <c r="I194" s="194"/>
      <c r="J194" s="194"/>
      <c r="K194" s="194"/>
      <c r="L194" s="194"/>
      <c r="M194" s="194"/>
      <c r="N194" s="194"/>
      <c r="O194" s="194"/>
      <c r="P194" s="194"/>
      <c r="Q194" s="194"/>
      <c r="R194" s="194"/>
      <c r="S194" s="194"/>
      <c r="T194" s="194"/>
      <c r="U194" s="194"/>
      <c r="V194" s="194"/>
      <c r="W194" s="194"/>
      <c r="X194" s="194"/>
      <c r="Y194" s="194"/>
      <c r="Z194" s="194"/>
      <c r="AA194" s="14"/>
      <c r="AB194" s="14"/>
      <c r="AC194" s="14"/>
      <c r="AD194" s="14"/>
      <c r="AE194" s="194"/>
      <c r="AF194" s="194"/>
      <c r="AG194" s="14"/>
      <c r="AH194" s="14"/>
      <c r="AI194" s="14"/>
      <c r="AJ194" s="14"/>
      <c r="AK194" s="14"/>
      <c r="AL194" s="14"/>
      <c r="AM194" s="14"/>
    </row>
    <row r="195" spans="1:39" x14ac:dyDescent="0.2">
      <c r="A195" s="194"/>
      <c r="B195" s="194"/>
      <c r="C195" s="194"/>
      <c r="D195" s="194"/>
      <c r="E195" s="194"/>
      <c r="F195" s="194"/>
      <c r="G195" s="194"/>
      <c r="H195" s="194"/>
      <c r="I195" s="194"/>
      <c r="J195" s="194"/>
      <c r="K195" s="194"/>
      <c r="L195" s="194"/>
      <c r="M195" s="194"/>
      <c r="N195" s="194"/>
      <c r="O195" s="194"/>
      <c r="P195" s="194"/>
      <c r="Q195" s="194"/>
      <c r="R195" s="194"/>
      <c r="S195" s="194"/>
      <c r="T195" s="194"/>
      <c r="U195" s="194"/>
      <c r="V195" s="194"/>
      <c r="W195" s="194"/>
      <c r="X195" s="194"/>
      <c r="Y195" s="194"/>
      <c r="Z195" s="194"/>
      <c r="AA195" s="14"/>
      <c r="AB195" s="14"/>
      <c r="AC195" s="14"/>
      <c r="AD195" s="14"/>
      <c r="AE195" s="194"/>
      <c r="AF195" s="194"/>
      <c r="AG195" s="14"/>
      <c r="AH195" s="14"/>
      <c r="AI195" s="14"/>
      <c r="AJ195" s="14"/>
      <c r="AK195" s="14"/>
      <c r="AL195" s="14"/>
      <c r="AM195" s="14"/>
    </row>
    <row r="196" spans="1:39" x14ac:dyDescent="0.2">
      <c r="A196" s="194"/>
      <c r="B196" s="194"/>
      <c r="C196" s="194"/>
      <c r="D196" s="194"/>
      <c r="E196" s="194"/>
      <c r="F196" s="194"/>
      <c r="G196" s="194"/>
      <c r="H196" s="194"/>
      <c r="I196" s="194"/>
      <c r="J196" s="194"/>
      <c r="K196" s="194"/>
      <c r="L196" s="194"/>
      <c r="M196" s="194"/>
      <c r="N196" s="194"/>
      <c r="O196" s="194"/>
      <c r="P196" s="194"/>
      <c r="Q196" s="194"/>
      <c r="R196" s="194"/>
      <c r="S196" s="194"/>
      <c r="T196" s="194"/>
      <c r="U196" s="194"/>
      <c r="V196" s="194"/>
      <c r="W196" s="194"/>
      <c r="X196" s="194"/>
      <c r="Y196" s="194"/>
      <c r="Z196" s="194"/>
      <c r="AA196" s="14"/>
      <c r="AB196" s="14"/>
      <c r="AC196" s="14"/>
      <c r="AD196" s="14"/>
      <c r="AE196" s="194"/>
      <c r="AF196" s="194"/>
      <c r="AG196" s="14"/>
      <c r="AH196" s="14"/>
      <c r="AI196" s="14"/>
      <c r="AJ196" s="14"/>
      <c r="AK196" s="14"/>
      <c r="AL196" s="14"/>
      <c r="AM196" s="14"/>
    </row>
    <row r="197" spans="1:39" x14ac:dyDescent="0.2">
      <c r="A197" s="194"/>
      <c r="B197" s="194"/>
      <c r="C197" s="194"/>
      <c r="D197" s="194"/>
      <c r="E197" s="194"/>
      <c r="F197" s="194"/>
      <c r="G197" s="194"/>
      <c r="H197" s="194"/>
      <c r="I197" s="194"/>
      <c r="J197" s="194"/>
      <c r="K197" s="194"/>
      <c r="L197" s="194"/>
      <c r="M197" s="194"/>
      <c r="N197" s="194"/>
      <c r="O197" s="194"/>
      <c r="P197" s="194"/>
      <c r="Q197" s="194"/>
      <c r="R197" s="194"/>
      <c r="S197" s="194"/>
      <c r="T197" s="194"/>
      <c r="U197" s="194"/>
      <c r="V197" s="194"/>
      <c r="W197" s="194"/>
      <c r="X197" s="194"/>
      <c r="Y197" s="194"/>
      <c r="Z197" s="194"/>
      <c r="AA197" s="14"/>
      <c r="AB197" s="14"/>
      <c r="AC197" s="14"/>
      <c r="AD197" s="14"/>
      <c r="AE197" s="194"/>
      <c r="AF197" s="194"/>
      <c r="AG197" s="14"/>
      <c r="AH197" s="14"/>
      <c r="AI197" s="14"/>
      <c r="AJ197" s="14"/>
      <c r="AK197" s="14"/>
      <c r="AL197" s="14"/>
      <c r="AM197" s="14"/>
    </row>
    <row r="198" spans="1:39" x14ac:dyDescent="0.2">
      <c r="A198" s="194"/>
      <c r="B198" s="194"/>
      <c r="C198" s="194"/>
      <c r="D198" s="194"/>
      <c r="E198" s="194"/>
      <c r="F198" s="194"/>
      <c r="G198" s="194"/>
      <c r="H198" s="194"/>
      <c r="I198" s="194"/>
      <c r="J198" s="194"/>
      <c r="K198" s="194"/>
      <c r="L198" s="194"/>
      <c r="M198" s="194"/>
      <c r="N198" s="194"/>
      <c r="O198" s="194"/>
      <c r="P198" s="194"/>
      <c r="Q198" s="194"/>
      <c r="R198" s="194"/>
      <c r="S198" s="194"/>
      <c r="T198" s="194"/>
      <c r="U198" s="194"/>
      <c r="V198" s="194"/>
      <c r="W198" s="194"/>
      <c r="X198" s="194"/>
      <c r="Y198" s="194"/>
      <c r="Z198" s="194"/>
      <c r="AA198" s="14"/>
      <c r="AB198" s="14"/>
      <c r="AC198" s="14"/>
      <c r="AD198" s="14"/>
      <c r="AE198" s="194"/>
      <c r="AF198" s="194"/>
      <c r="AG198" s="14"/>
      <c r="AH198" s="14"/>
      <c r="AI198" s="14"/>
      <c r="AJ198" s="14"/>
      <c r="AK198" s="14"/>
      <c r="AL198" s="14"/>
      <c r="AM198" s="14"/>
    </row>
    <row r="199" spans="1:39" x14ac:dyDescent="0.2">
      <c r="A199" s="194"/>
      <c r="B199" s="194"/>
      <c r="C199" s="194"/>
      <c r="D199" s="194"/>
      <c r="E199" s="194"/>
      <c r="F199" s="194"/>
      <c r="G199" s="194"/>
      <c r="H199" s="194"/>
      <c r="I199" s="194"/>
      <c r="J199" s="194"/>
      <c r="K199" s="194"/>
      <c r="L199" s="194"/>
      <c r="M199" s="194"/>
      <c r="N199" s="194"/>
      <c r="O199" s="194"/>
      <c r="P199" s="194"/>
      <c r="Q199" s="194"/>
      <c r="R199" s="194"/>
      <c r="S199" s="194"/>
      <c r="T199" s="194"/>
      <c r="U199" s="194"/>
      <c r="V199" s="194"/>
      <c r="W199" s="194"/>
      <c r="X199" s="194"/>
      <c r="Y199" s="194"/>
      <c r="Z199" s="194"/>
      <c r="AA199" s="14"/>
      <c r="AB199" s="14"/>
      <c r="AC199" s="14"/>
      <c r="AD199" s="14"/>
      <c r="AE199" s="194"/>
      <c r="AF199" s="194"/>
      <c r="AG199" s="14"/>
      <c r="AH199" s="14"/>
      <c r="AI199" s="14"/>
      <c r="AJ199" s="14"/>
      <c r="AK199" s="14"/>
      <c r="AL199" s="14"/>
      <c r="AM199" s="14"/>
    </row>
    <row r="200" spans="1:39" x14ac:dyDescent="0.2">
      <c r="A200" s="194"/>
      <c r="B200" s="194"/>
      <c r="C200" s="194"/>
      <c r="D200" s="194"/>
      <c r="E200" s="194"/>
      <c r="F200" s="194"/>
      <c r="G200" s="194"/>
      <c r="H200" s="194"/>
      <c r="I200" s="194"/>
      <c r="J200" s="194"/>
      <c r="K200" s="194"/>
      <c r="L200" s="194"/>
      <c r="M200" s="194"/>
      <c r="N200" s="194"/>
      <c r="O200" s="194"/>
      <c r="P200" s="194"/>
      <c r="Q200" s="194"/>
      <c r="R200" s="194"/>
      <c r="S200" s="194"/>
      <c r="T200" s="194"/>
      <c r="U200" s="194"/>
      <c r="V200" s="194"/>
      <c r="W200" s="194"/>
      <c r="X200" s="194"/>
      <c r="Y200" s="194"/>
      <c r="Z200" s="194"/>
      <c r="AA200" s="14"/>
      <c r="AB200" s="14"/>
      <c r="AC200" s="14"/>
      <c r="AD200" s="14"/>
      <c r="AE200" s="194"/>
      <c r="AF200" s="194"/>
      <c r="AG200" s="14"/>
      <c r="AH200" s="14"/>
      <c r="AI200" s="14"/>
      <c r="AJ200" s="14"/>
      <c r="AK200" s="14"/>
      <c r="AL200" s="14"/>
      <c r="AM200" s="14"/>
    </row>
    <row r="201" spans="1:39" x14ac:dyDescent="0.2">
      <c r="A201" s="194"/>
      <c r="B201" s="194"/>
      <c r="C201" s="194"/>
      <c r="D201" s="194"/>
      <c r="E201" s="194"/>
      <c r="F201" s="194"/>
      <c r="G201" s="194"/>
      <c r="H201" s="194"/>
      <c r="I201" s="194"/>
      <c r="J201" s="194"/>
      <c r="K201" s="194"/>
      <c r="L201" s="194"/>
      <c r="M201" s="194"/>
      <c r="N201" s="194"/>
      <c r="O201" s="194"/>
      <c r="P201" s="194"/>
      <c r="Q201" s="194"/>
      <c r="R201" s="194"/>
      <c r="S201" s="194"/>
      <c r="T201" s="194"/>
      <c r="U201" s="194"/>
      <c r="V201" s="194"/>
      <c r="W201" s="194"/>
      <c r="X201" s="194"/>
      <c r="Y201" s="194"/>
      <c r="Z201" s="194"/>
      <c r="AA201" s="14"/>
      <c r="AB201" s="14"/>
      <c r="AC201" s="14"/>
      <c r="AD201" s="14"/>
      <c r="AE201" s="194"/>
      <c r="AF201" s="194"/>
      <c r="AG201" s="14"/>
      <c r="AH201" s="14"/>
      <c r="AI201" s="14"/>
      <c r="AJ201" s="14"/>
      <c r="AK201" s="14"/>
      <c r="AL201" s="14"/>
      <c r="AM201" s="14"/>
    </row>
    <row r="202" spans="1:39" x14ac:dyDescent="0.2">
      <c r="A202" s="194"/>
      <c r="B202" s="194"/>
      <c r="C202" s="194"/>
      <c r="D202" s="194"/>
      <c r="E202" s="194"/>
      <c r="F202" s="194"/>
      <c r="G202" s="194"/>
      <c r="H202" s="194"/>
      <c r="I202" s="194"/>
      <c r="J202" s="194"/>
      <c r="K202" s="194"/>
      <c r="L202" s="194"/>
      <c r="M202" s="194"/>
      <c r="N202" s="194"/>
      <c r="O202" s="194"/>
      <c r="P202" s="194"/>
      <c r="Q202" s="194"/>
      <c r="R202" s="194"/>
      <c r="S202" s="194"/>
      <c r="T202" s="194"/>
      <c r="U202" s="194"/>
      <c r="V202" s="194"/>
      <c r="W202" s="194"/>
      <c r="X202" s="194"/>
      <c r="Y202" s="194"/>
      <c r="Z202" s="194"/>
      <c r="AA202" s="14"/>
      <c r="AB202" s="14"/>
      <c r="AC202" s="14"/>
      <c r="AD202" s="14"/>
      <c r="AE202" s="194"/>
      <c r="AF202" s="194"/>
      <c r="AG202" s="14"/>
      <c r="AH202" s="14"/>
      <c r="AI202" s="14"/>
      <c r="AJ202" s="14"/>
      <c r="AK202" s="14"/>
      <c r="AL202" s="14"/>
      <c r="AM202" s="14"/>
    </row>
    <row r="203" spans="1:39" x14ac:dyDescent="0.2">
      <c r="A203" s="194"/>
      <c r="B203" s="194"/>
      <c r="C203" s="194"/>
      <c r="D203" s="194"/>
      <c r="E203" s="194"/>
      <c r="F203" s="194"/>
      <c r="G203" s="194"/>
      <c r="H203" s="194"/>
      <c r="I203" s="194"/>
      <c r="J203" s="194"/>
      <c r="K203" s="194"/>
      <c r="L203" s="194"/>
      <c r="M203" s="194"/>
      <c r="N203" s="194"/>
      <c r="O203" s="194"/>
      <c r="P203" s="194"/>
      <c r="Q203" s="194"/>
      <c r="R203" s="194"/>
      <c r="S203" s="194"/>
      <c r="T203" s="194"/>
      <c r="U203" s="194"/>
      <c r="V203" s="194"/>
      <c r="W203" s="194"/>
      <c r="X203" s="194"/>
      <c r="Y203" s="194"/>
      <c r="Z203" s="194"/>
      <c r="AA203" s="14"/>
      <c r="AB203" s="14"/>
      <c r="AC203" s="14"/>
      <c r="AD203" s="14"/>
      <c r="AE203" s="194"/>
      <c r="AF203" s="194"/>
      <c r="AG203" s="14"/>
      <c r="AH203" s="14"/>
      <c r="AI203" s="14"/>
      <c r="AJ203" s="14"/>
      <c r="AK203" s="14"/>
      <c r="AL203" s="14"/>
      <c r="AM203" s="14"/>
    </row>
    <row r="204" spans="1:39" x14ac:dyDescent="0.2">
      <c r="A204" s="194"/>
      <c r="B204" s="194"/>
      <c r="C204" s="194"/>
      <c r="D204" s="194"/>
      <c r="E204" s="194"/>
      <c r="F204" s="194"/>
      <c r="G204" s="194"/>
      <c r="H204" s="194"/>
      <c r="I204" s="194"/>
      <c r="J204" s="194"/>
      <c r="K204" s="194"/>
      <c r="L204" s="194"/>
      <c r="M204" s="194"/>
      <c r="N204" s="194"/>
      <c r="O204" s="194"/>
      <c r="P204" s="194"/>
      <c r="Q204" s="194"/>
      <c r="R204" s="194"/>
      <c r="S204" s="194"/>
      <c r="T204" s="194"/>
      <c r="U204" s="194"/>
      <c r="V204" s="194"/>
      <c r="W204" s="194"/>
      <c r="X204" s="194"/>
      <c r="Y204" s="194"/>
      <c r="Z204" s="194"/>
      <c r="AA204" s="14"/>
      <c r="AB204" s="14"/>
      <c r="AC204" s="14"/>
      <c r="AD204" s="14"/>
      <c r="AE204" s="194"/>
      <c r="AF204" s="194"/>
      <c r="AG204" s="14"/>
      <c r="AH204" s="14"/>
      <c r="AI204" s="14"/>
      <c r="AJ204" s="14"/>
      <c r="AK204" s="14"/>
      <c r="AL204" s="14"/>
      <c r="AM204" s="14"/>
    </row>
    <row r="205" spans="1:39" x14ac:dyDescent="0.2">
      <c r="A205" s="194"/>
      <c r="B205" s="194"/>
      <c r="C205" s="194"/>
      <c r="D205" s="194"/>
      <c r="E205" s="194"/>
      <c r="F205" s="194"/>
      <c r="G205" s="194"/>
      <c r="H205" s="194"/>
      <c r="I205" s="194"/>
      <c r="J205" s="194"/>
      <c r="K205" s="194"/>
      <c r="L205" s="194"/>
      <c r="M205" s="194"/>
      <c r="N205" s="194"/>
      <c r="O205" s="194"/>
      <c r="P205" s="194"/>
      <c r="Q205" s="194"/>
      <c r="R205" s="194"/>
      <c r="S205" s="194"/>
      <c r="T205" s="194"/>
      <c r="U205" s="194"/>
      <c r="V205" s="194"/>
      <c r="W205" s="194"/>
      <c r="X205" s="194"/>
      <c r="Y205" s="194"/>
      <c r="Z205" s="194"/>
      <c r="AA205" s="14"/>
      <c r="AB205" s="14"/>
      <c r="AC205" s="14"/>
      <c r="AD205" s="14"/>
      <c r="AE205" s="194"/>
      <c r="AF205" s="194"/>
      <c r="AG205" s="14"/>
      <c r="AH205" s="14"/>
      <c r="AI205" s="14"/>
      <c r="AJ205" s="14"/>
      <c r="AK205" s="14"/>
      <c r="AL205" s="14"/>
      <c r="AM205" s="14"/>
    </row>
    <row r="206" spans="1:39" x14ac:dyDescent="0.2">
      <c r="A206" s="194"/>
      <c r="B206" s="194"/>
      <c r="C206" s="194"/>
      <c r="D206" s="194"/>
      <c r="E206" s="194"/>
      <c r="F206" s="194"/>
      <c r="G206" s="194"/>
      <c r="H206" s="194"/>
      <c r="I206" s="194"/>
      <c r="J206" s="194"/>
      <c r="K206" s="194"/>
      <c r="L206" s="194"/>
      <c r="M206" s="194"/>
      <c r="N206" s="194"/>
      <c r="O206" s="194"/>
      <c r="P206" s="194"/>
      <c r="Q206" s="194"/>
      <c r="R206" s="194"/>
      <c r="S206" s="194"/>
      <c r="T206" s="194"/>
      <c r="U206" s="194"/>
      <c r="V206" s="194"/>
      <c r="W206" s="194"/>
      <c r="X206" s="194"/>
      <c r="Y206" s="194"/>
      <c r="Z206" s="194"/>
      <c r="AA206" s="14"/>
      <c r="AB206" s="14"/>
      <c r="AC206" s="14"/>
      <c r="AD206" s="14"/>
      <c r="AE206" s="194"/>
      <c r="AF206" s="194"/>
      <c r="AG206" s="14"/>
      <c r="AH206" s="14"/>
      <c r="AI206" s="14"/>
      <c r="AJ206" s="14"/>
      <c r="AK206" s="14"/>
      <c r="AL206" s="14"/>
      <c r="AM206" s="14"/>
    </row>
    <row r="207" spans="1:39" x14ac:dyDescent="0.2">
      <c r="A207" s="194"/>
      <c r="B207" s="194"/>
      <c r="C207" s="194"/>
      <c r="D207" s="194"/>
      <c r="E207" s="194"/>
      <c r="F207" s="194"/>
      <c r="G207" s="194"/>
      <c r="H207" s="194"/>
      <c r="I207" s="194"/>
      <c r="J207" s="194"/>
      <c r="K207" s="194"/>
      <c r="L207" s="194"/>
      <c r="M207" s="194"/>
      <c r="N207" s="194"/>
      <c r="O207" s="194"/>
      <c r="P207" s="194"/>
      <c r="Q207" s="194"/>
      <c r="R207" s="194"/>
      <c r="S207" s="194"/>
      <c r="T207" s="194"/>
      <c r="U207" s="194"/>
      <c r="V207" s="194"/>
      <c r="W207" s="194"/>
      <c r="X207" s="194"/>
      <c r="Y207" s="194"/>
      <c r="Z207" s="194"/>
      <c r="AA207" s="14"/>
      <c r="AB207" s="14"/>
      <c r="AC207" s="14"/>
      <c r="AD207" s="14"/>
      <c r="AE207" s="194"/>
      <c r="AF207" s="194"/>
      <c r="AG207" s="14"/>
      <c r="AH207" s="14"/>
      <c r="AI207" s="14"/>
      <c r="AJ207" s="14"/>
      <c r="AK207" s="14"/>
      <c r="AL207" s="14"/>
      <c r="AM207" s="14"/>
    </row>
    <row r="208" spans="1:39" x14ac:dyDescent="0.2">
      <c r="A208" s="194"/>
      <c r="B208" s="194"/>
      <c r="C208" s="194"/>
      <c r="D208" s="194"/>
      <c r="E208" s="194"/>
      <c r="F208" s="194"/>
      <c r="G208" s="194"/>
      <c r="H208" s="194"/>
      <c r="I208" s="194"/>
      <c r="J208" s="194"/>
      <c r="K208" s="194"/>
      <c r="L208" s="194"/>
      <c r="M208" s="194"/>
      <c r="N208" s="194"/>
      <c r="O208" s="194"/>
      <c r="P208" s="194"/>
      <c r="Q208" s="194"/>
      <c r="R208" s="194"/>
      <c r="S208" s="194"/>
      <c r="T208" s="194"/>
      <c r="U208" s="194"/>
      <c r="V208" s="194"/>
      <c r="W208" s="194"/>
      <c r="X208" s="194"/>
      <c r="Y208" s="194"/>
      <c r="Z208" s="194"/>
      <c r="AA208" s="14"/>
      <c r="AB208" s="14"/>
      <c r="AC208" s="14"/>
      <c r="AD208" s="14"/>
      <c r="AE208" s="194"/>
      <c r="AF208" s="194"/>
      <c r="AG208" s="14"/>
      <c r="AH208" s="14"/>
      <c r="AI208" s="14"/>
      <c r="AJ208" s="14"/>
      <c r="AK208" s="14"/>
      <c r="AL208" s="14"/>
      <c r="AM208" s="14"/>
    </row>
    <row r="209" spans="1:39" x14ac:dyDescent="0.2">
      <c r="A209" s="194"/>
      <c r="B209" s="194"/>
      <c r="C209" s="194"/>
      <c r="D209" s="194"/>
      <c r="E209" s="194"/>
      <c r="F209" s="194"/>
      <c r="G209" s="194"/>
      <c r="H209" s="194"/>
      <c r="I209" s="194"/>
      <c r="J209" s="194"/>
      <c r="K209" s="194"/>
      <c r="L209" s="194"/>
      <c r="M209" s="194"/>
      <c r="N209" s="194"/>
      <c r="O209" s="194"/>
      <c r="P209" s="194"/>
      <c r="Q209" s="194"/>
      <c r="R209" s="194"/>
      <c r="S209" s="194"/>
      <c r="T209" s="194"/>
      <c r="U209" s="194"/>
      <c r="V209" s="194"/>
      <c r="W209" s="194"/>
      <c r="X209" s="194"/>
      <c r="Y209" s="194"/>
      <c r="Z209" s="194"/>
      <c r="AA209" s="14"/>
      <c r="AB209" s="14"/>
      <c r="AC209" s="14"/>
      <c r="AD209" s="14"/>
      <c r="AE209" s="194"/>
      <c r="AF209" s="194"/>
      <c r="AG209" s="14"/>
      <c r="AH209" s="14"/>
      <c r="AI209" s="14"/>
      <c r="AJ209" s="14"/>
      <c r="AK209" s="14"/>
      <c r="AL209" s="14"/>
      <c r="AM209" s="14"/>
    </row>
    <row r="210" spans="1:39" x14ac:dyDescent="0.2">
      <c r="A210" s="194"/>
      <c r="B210" s="194"/>
      <c r="C210" s="194"/>
      <c r="D210" s="194"/>
      <c r="E210" s="194"/>
      <c r="F210" s="194"/>
      <c r="G210" s="194"/>
      <c r="H210" s="194"/>
      <c r="I210" s="194"/>
      <c r="J210" s="194"/>
      <c r="K210" s="194"/>
      <c r="L210" s="194"/>
      <c r="M210" s="194"/>
      <c r="N210" s="194"/>
      <c r="O210" s="194"/>
      <c r="P210" s="194"/>
      <c r="Q210" s="194"/>
      <c r="R210" s="194"/>
      <c r="S210" s="194"/>
      <c r="T210" s="194"/>
      <c r="U210" s="194"/>
      <c r="V210" s="194"/>
      <c r="W210" s="194"/>
      <c r="X210" s="194"/>
      <c r="Y210" s="194"/>
      <c r="Z210" s="194"/>
      <c r="AA210" s="14"/>
      <c r="AB210" s="14"/>
      <c r="AC210" s="14"/>
      <c r="AD210" s="14"/>
      <c r="AE210" s="194"/>
      <c r="AF210" s="194"/>
      <c r="AG210" s="14"/>
      <c r="AH210" s="14"/>
      <c r="AI210" s="14"/>
      <c r="AJ210" s="14"/>
      <c r="AK210" s="14"/>
      <c r="AL210" s="14"/>
      <c r="AM210" s="14"/>
    </row>
    <row r="211" spans="1:39" x14ac:dyDescent="0.2">
      <c r="A211" s="194"/>
      <c r="B211" s="194"/>
      <c r="C211" s="194"/>
      <c r="D211" s="194"/>
      <c r="E211" s="194"/>
      <c r="F211" s="194"/>
      <c r="G211" s="194"/>
      <c r="H211" s="194"/>
      <c r="I211" s="194"/>
      <c r="J211" s="194"/>
      <c r="K211" s="194"/>
      <c r="L211" s="194"/>
      <c r="M211" s="194"/>
      <c r="N211" s="194"/>
      <c r="O211" s="194"/>
      <c r="P211" s="194"/>
      <c r="Q211" s="194"/>
      <c r="R211" s="194"/>
      <c r="S211" s="194"/>
      <c r="T211" s="194"/>
      <c r="U211" s="194"/>
      <c r="V211" s="194"/>
      <c r="W211" s="194"/>
      <c r="X211" s="194"/>
      <c r="Y211" s="194"/>
      <c r="Z211" s="194"/>
      <c r="AA211" s="14"/>
      <c r="AB211" s="14"/>
      <c r="AC211" s="14"/>
      <c r="AD211" s="14"/>
      <c r="AE211" s="194"/>
      <c r="AF211" s="194"/>
      <c r="AG211" s="14"/>
      <c r="AH211" s="14"/>
      <c r="AI211" s="14"/>
      <c r="AJ211" s="14"/>
      <c r="AK211" s="14"/>
      <c r="AL211" s="14"/>
      <c r="AM211" s="14"/>
    </row>
    <row r="212" spans="1:39" x14ac:dyDescent="0.2">
      <c r="A212" s="194"/>
      <c r="B212" s="194"/>
      <c r="C212" s="194"/>
      <c r="D212" s="194"/>
      <c r="E212" s="194"/>
      <c r="F212" s="194"/>
      <c r="G212" s="194"/>
      <c r="H212" s="194"/>
      <c r="I212" s="194"/>
      <c r="J212" s="194"/>
      <c r="K212" s="194"/>
      <c r="L212" s="194"/>
      <c r="M212" s="194"/>
      <c r="N212" s="194"/>
      <c r="O212" s="194"/>
      <c r="P212" s="194"/>
      <c r="Q212" s="194"/>
      <c r="R212" s="194"/>
      <c r="S212" s="194"/>
      <c r="T212" s="194"/>
      <c r="U212" s="194"/>
      <c r="V212" s="194"/>
      <c r="W212" s="194"/>
      <c r="X212" s="194"/>
      <c r="Y212" s="194"/>
      <c r="Z212" s="194"/>
      <c r="AA212" s="14"/>
      <c r="AB212" s="14"/>
      <c r="AC212" s="14"/>
      <c r="AD212" s="14"/>
      <c r="AE212" s="194"/>
      <c r="AF212" s="194"/>
      <c r="AG212" s="14"/>
      <c r="AH212" s="14"/>
      <c r="AI212" s="14"/>
      <c r="AJ212" s="14"/>
      <c r="AK212" s="14"/>
      <c r="AL212" s="14"/>
      <c r="AM212" s="14"/>
    </row>
    <row r="213" spans="1:39" x14ac:dyDescent="0.2">
      <c r="A213" s="194"/>
      <c r="B213" s="194"/>
      <c r="C213" s="194"/>
      <c r="D213" s="194"/>
      <c r="E213" s="194"/>
      <c r="F213" s="194"/>
      <c r="G213" s="194"/>
      <c r="H213" s="194"/>
      <c r="I213" s="194"/>
      <c r="J213" s="194"/>
      <c r="K213" s="194"/>
      <c r="L213" s="194"/>
      <c r="M213" s="194"/>
      <c r="N213" s="194"/>
      <c r="O213" s="194"/>
      <c r="P213" s="194"/>
      <c r="Q213" s="194"/>
      <c r="R213" s="194"/>
      <c r="S213" s="194"/>
      <c r="T213" s="194"/>
      <c r="U213" s="194"/>
      <c r="V213" s="194"/>
      <c r="W213" s="194"/>
      <c r="X213" s="194"/>
      <c r="Y213" s="194"/>
      <c r="Z213" s="194"/>
      <c r="AA213" s="14"/>
      <c r="AB213" s="14"/>
      <c r="AC213" s="14"/>
      <c r="AD213" s="14"/>
      <c r="AE213" s="194"/>
      <c r="AF213" s="194"/>
      <c r="AG213" s="14"/>
      <c r="AH213" s="14"/>
      <c r="AI213" s="14"/>
      <c r="AJ213" s="14"/>
      <c r="AK213" s="14"/>
      <c r="AL213" s="14"/>
      <c r="AM213" s="14"/>
    </row>
    <row r="214" spans="1:39" x14ac:dyDescent="0.2">
      <c r="A214" s="194"/>
      <c r="B214" s="194"/>
      <c r="C214" s="194"/>
      <c r="D214" s="194"/>
      <c r="E214" s="194"/>
      <c r="F214" s="194"/>
      <c r="G214" s="194"/>
      <c r="H214" s="194"/>
      <c r="I214" s="194"/>
      <c r="J214" s="194"/>
      <c r="K214" s="194"/>
      <c r="L214" s="194"/>
      <c r="M214" s="194"/>
      <c r="N214" s="194"/>
      <c r="O214" s="194"/>
      <c r="P214" s="194"/>
      <c r="Q214" s="194"/>
      <c r="R214" s="194"/>
      <c r="S214" s="194"/>
      <c r="T214" s="194"/>
      <c r="U214" s="194"/>
      <c r="V214" s="194"/>
      <c r="W214" s="194"/>
      <c r="X214" s="194"/>
      <c r="Y214" s="194"/>
      <c r="Z214" s="194"/>
      <c r="AA214" s="14"/>
      <c r="AB214" s="14"/>
      <c r="AC214" s="14"/>
      <c r="AD214" s="14"/>
      <c r="AE214" s="194"/>
      <c r="AF214" s="194"/>
      <c r="AG214" s="14"/>
      <c r="AH214" s="14"/>
      <c r="AI214" s="14"/>
      <c r="AJ214" s="14"/>
      <c r="AK214" s="14"/>
      <c r="AL214" s="14"/>
      <c r="AM214" s="14"/>
    </row>
    <row r="215" spans="1:39" x14ac:dyDescent="0.2">
      <c r="A215" s="194"/>
      <c r="B215" s="194"/>
      <c r="C215" s="194"/>
      <c r="D215" s="194"/>
      <c r="E215" s="194"/>
      <c r="F215" s="194"/>
      <c r="G215" s="194"/>
      <c r="H215" s="194"/>
      <c r="I215" s="194"/>
      <c r="J215" s="194"/>
      <c r="K215" s="194"/>
      <c r="L215" s="194"/>
      <c r="M215" s="194"/>
      <c r="N215" s="194"/>
      <c r="O215" s="194"/>
      <c r="P215" s="194"/>
      <c r="Q215" s="194"/>
      <c r="R215" s="194"/>
      <c r="S215" s="194"/>
      <c r="T215" s="194"/>
      <c r="U215" s="194"/>
      <c r="V215" s="194"/>
      <c r="W215" s="194"/>
      <c r="X215" s="194"/>
      <c r="Y215" s="194"/>
      <c r="Z215" s="194"/>
      <c r="AA215" s="14"/>
      <c r="AB215" s="14"/>
      <c r="AC215" s="14"/>
      <c r="AD215" s="14"/>
      <c r="AE215" s="194"/>
      <c r="AF215" s="194"/>
      <c r="AG215" s="14"/>
      <c r="AH215" s="14"/>
      <c r="AI215" s="14"/>
      <c r="AJ215" s="14"/>
      <c r="AK215" s="14"/>
      <c r="AL215" s="14"/>
      <c r="AM215" s="14"/>
    </row>
    <row r="216" spans="1:39" x14ac:dyDescent="0.2">
      <c r="A216" s="194"/>
      <c r="B216" s="194"/>
      <c r="C216" s="194"/>
      <c r="D216" s="194"/>
      <c r="E216" s="194"/>
      <c r="F216" s="194"/>
      <c r="G216" s="194"/>
      <c r="H216" s="194"/>
      <c r="I216" s="194"/>
      <c r="J216" s="194"/>
      <c r="K216" s="194"/>
      <c r="L216" s="194"/>
      <c r="M216" s="194"/>
      <c r="N216" s="194"/>
      <c r="O216" s="194"/>
      <c r="P216" s="194"/>
      <c r="Q216" s="194"/>
      <c r="R216" s="194"/>
      <c r="S216" s="194"/>
      <c r="T216" s="194"/>
      <c r="U216" s="194"/>
      <c r="V216" s="194"/>
      <c r="W216" s="194"/>
      <c r="X216" s="194"/>
      <c r="Y216" s="194"/>
      <c r="Z216" s="194"/>
      <c r="AA216" s="14"/>
      <c r="AB216" s="14"/>
      <c r="AC216" s="14"/>
      <c r="AD216" s="14"/>
      <c r="AE216" s="194"/>
      <c r="AF216" s="194"/>
      <c r="AG216" s="14"/>
      <c r="AH216" s="14"/>
      <c r="AI216" s="14"/>
      <c r="AJ216" s="14"/>
      <c r="AK216" s="14"/>
      <c r="AL216" s="14"/>
      <c r="AM216" s="14"/>
    </row>
    <row r="217" spans="1:39" x14ac:dyDescent="0.2">
      <c r="A217" s="194"/>
      <c r="B217" s="194"/>
      <c r="C217" s="194"/>
      <c r="D217" s="194"/>
      <c r="E217" s="194"/>
      <c r="F217" s="194"/>
      <c r="G217" s="194"/>
      <c r="H217" s="194"/>
      <c r="I217" s="194"/>
      <c r="J217" s="194"/>
      <c r="K217" s="194"/>
      <c r="L217" s="194"/>
      <c r="M217" s="194"/>
      <c r="N217" s="194"/>
      <c r="O217" s="194"/>
      <c r="P217" s="194"/>
      <c r="Q217" s="194"/>
      <c r="R217" s="194"/>
      <c r="S217" s="194"/>
      <c r="T217" s="194"/>
      <c r="U217" s="194"/>
      <c r="V217" s="194"/>
      <c r="W217" s="194"/>
      <c r="X217" s="194"/>
      <c r="Y217" s="194"/>
      <c r="Z217" s="194"/>
      <c r="AA217" s="14"/>
      <c r="AB217" s="14"/>
      <c r="AC217" s="14"/>
      <c r="AD217" s="14"/>
      <c r="AE217" s="194"/>
      <c r="AF217" s="194"/>
      <c r="AG217" s="14"/>
      <c r="AH217" s="14"/>
      <c r="AI217" s="14"/>
      <c r="AJ217" s="14"/>
      <c r="AK217" s="14"/>
      <c r="AL217" s="14"/>
      <c r="AM217" s="14"/>
    </row>
    <row r="218" spans="1:39" x14ac:dyDescent="0.2">
      <c r="A218" s="194"/>
      <c r="B218" s="194"/>
      <c r="C218" s="194"/>
      <c r="D218" s="194"/>
      <c r="E218" s="194"/>
      <c r="F218" s="194"/>
      <c r="G218" s="194"/>
      <c r="H218" s="194"/>
      <c r="I218" s="194"/>
      <c r="J218" s="194"/>
      <c r="K218" s="194"/>
      <c r="L218" s="194"/>
      <c r="M218" s="194"/>
      <c r="N218" s="194"/>
      <c r="O218" s="194"/>
      <c r="P218" s="194"/>
      <c r="Q218" s="194"/>
      <c r="R218" s="194"/>
      <c r="S218" s="194"/>
      <c r="T218" s="194"/>
      <c r="U218" s="194"/>
      <c r="V218" s="194"/>
      <c r="W218" s="194"/>
      <c r="X218" s="194"/>
      <c r="Y218" s="194"/>
      <c r="Z218" s="194"/>
      <c r="AA218" s="14"/>
      <c r="AB218" s="14"/>
      <c r="AC218" s="14"/>
      <c r="AD218" s="14"/>
      <c r="AE218" s="194"/>
      <c r="AF218" s="194"/>
      <c r="AG218" s="14"/>
      <c r="AH218" s="14"/>
      <c r="AI218" s="14"/>
      <c r="AJ218" s="14"/>
      <c r="AK218" s="14"/>
      <c r="AL218" s="14"/>
      <c r="AM218" s="14"/>
    </row>
    <row r="219" spans="1:39" x14ac:dyDescent="0.2">
      <c r="A219" s="194"/>
      <c r="B219" s="194"/>
      <c r="C219" s="194"/>
      <c r="D219" s="194"/>
      <c r="E219" s="194"/>
      <c r="F219" s="194"/>
      <c r="G219" s="194"/>
      <c r="H219" s="194"/>
      <c r="I219" s="194"/>
      <c r="J219" s="194"/>
      <c r="K219" s="194"/>
      <c r="L219" s="194"/>
      <c r="M219" s="194"/>
      <c r="N219" s="194"/>
      <c r="O219" s="194"/>
      <c r="P219" s="194"/>
      <c r="Q219" s="194"/>
      <c r="R219" s="194"/>
      <c r="S219" s="194"/>
      <c r="T219" s="194"/>
      <c r="U219" s="194"/>
      <c r="V219" s="194"/>
      <c r="W219" s="194"/>
      <c r="X219" s="194"/>
      <c r="Y219" s="194"/>
      <c r="Z219" s="194"/>
      <c r="AA219" s="14"/>
      <c r="AB219" s="14"/>
      <c r="AC219" s="14"/>
      <c r="AD219" s="14"/>
      <c r="AE219" s="194"/>
      <c r="AF219" s="194"/>
      <c r="AG219" s="14"/>
      <c r="AH219" s="14"/>
      <c r="AI219" s="14"/>
      <c r="AJ219" s="14"/>
      <c r="AK219" s="14"/>
      <c r="AL219" s="14"/>
      <c r="AM219" s="14"/>
    </row>
    <row r="220" spans="1:39" x14ac:dyDescent="0.2">
      <c r="A220" s="194"/>
      <c r="B220" s="194"/>
      <c r="C220" s="194"/>
      <c r="D220" s="194"/>
      <c r="E220" s="194"/>
      <c r="F220" s="194"/>
      <c r="G220" s="194"/>
      <c r="H220" s="194"/>
      <c r="I220" s="194"/>
      <c r="J220" s="194"/>
      <c r="K220" s="194"/>
      <c r="L220" s="194"/>
      <c r="M220" s="194"/>
      <c r="N220" s="194"/>
      <c r="O220" s="194"/>
      <c r="P220" s="194"/>
      <c r="Q220" s="194"/>
      <c r="R220" s="194"/>
      <c r="S220" s="194"/>
      <c r="T220" s="194"/>
      <c r="U220" s="194"/>
      <c r="V220" s="194"/>
      <c r="W220" s="194"/>
      <c r="X220" s="194"/>
      <c r="Y220" s="194"/>
      <c r="Z220" s="194"/>
      <c r="AA220" s="14"/>
      <c r="AB220" s="14"/>
      <c r="AC220" s="14"/>
      <c r="AD220" s="14"/>
      <c r="AE220" s="194"/>
      <c r="AF220" s="194"/>
      <c r="AG220" s="14"/>
      <c r="AH220" s="14"/>
      <c r="AI220" s="14"/>
      <c r="AJ220" s="14"/>
      <c r="AK220" s="14"/>
      <c r="AL220" s="14"/>
      <c r="AM220" s="14"/>
    </row>
    <row r="221" spans="1:39" x14ac:dyDescent="0.2">
      <c r="A221" s="194"/>
      <c r="B221" s="194"/>
      <c r="C221" s="194"/>
      <c r="D221" s="194"/>
      <c r="E221" s="194"/>
      <c r="F221" s="194"/>
      <c r="G221" s="194"/>
      <c r="H221" s="194"/>
      <c r="I221" s="194"/>
      <c r="J221" s="194"/>
      <c r="K221" s="194"/>
      <c r="L221" s="194"/>
      <c r="M221" s="194"/>
      <c r="N221" s="194"/>
      <c r="O221" s="194"/>
      <c r="P221" s="194"/>
      <c r="Q221" s="194"/>
      <c r="R221" s="194"/>
      <c r="S221" s="194"/>
      <c r="T221" s="194"/>
      <c r="U221" s="194"/>
      <c r="V221" s="194"/>
      <c r="W221" s="194"/>
      <c r="X221" s="194"/>
      <c r="Y221" s="194"/>
      <c r="Z221" s="194"/>
      <c r="AA221" s="14"/>
      <c r="AB221" s="14"/>
      <c r="AC221" s="14"/>
      <c r="AD221" s="14"/>
      <c r="AE221" s="194"/>
      <c r="AF221" s="194"/>
      <c r="AG221" s="14"/>
      <c r="AH221" s="14"/>
      <c r="AI221" s="14"/>
      <c r="AJ221" s="14"/>
      <c r="AK221" s="14"/>
      <c r="AL221" s="14"/>
      <c r="AM221" s="14"/>
    </row>
    <row r="222" spans="1:39" x14ac:dyDescent="0.2">
      <c r="A222" s="194"/>
      <c r="B222" s="194"/>
      <c r="C222" s="194"/>
      <c r="D222" s="194"/>
      <c r="E222" s="194"/>
      <c r="F222" s="194"/>
      <c r="G222" s="194"/>
      <c r="H222" s="194"/>
      <c r="I222" s="194"/>
      <c r="J222" s="194"/>
      <c r="K222" s="194"/>
      <c r="L222" s="194"/>
      <c r="M222" s="194"/>
      <c r="N222" s="194"/>
      <c r="O222" s="194"/>
      <c r="P222" s="194"/>
      <c r="Q222" s="194"/>
      <c r="R222" s="194"/>
      <c r="S222" s="194"/>
      <c r="T222" s="194"/>
      <c r="U222" s="194"/>
      <c r="V222" s="194"/>
      <c r="W222" s="194"/>
      <c r="X222" s="194"/>
      <c r="Y222" s="194"/>
      <c r="Z222" s="194"/>
      <c r="AA222" s="14"/>
      <c r="AB222" s="14"/>
      <c r="AC222" s="14"/>
      <c r="AD222" s="14"/>
      <c r="AE222" s="194"/>
      <c r="AF222" s="194"/>
      <c r="AG222" s="14"/>
      <c r="AH222" s="14"/>
      <c r="AI222" s="14"/>
      <c r="AJ222" s="14"/>
      <c r="AK222" s="14"/>
      <c r="AL222" s="14"/>
      <c r="AM222" s="14"/>
    </row>
    <row r="223" spans="1:39" x14ac:dyDescent="0.2">
      <c r="A223" s="194"/>
      <c r="B223" s="194"/>
      <c r="C223" s="194"/>
      <c r="D223" s="194"/>
      <c r="E223" s="194"/>
      <c r="F223" s="194"/>
      <c r="G223" s="194"/>
      <c r="H223" s="194"/>
      <c r="I223" s="194"/>
      <c r="J223" s="194"/>
      <c r="K223" s="194"/>
      <c r="L223" s="194"/>
      <c r="M223" s="194"/>
      <c r="N223" s="194"/>
      <c r="O223" s="194"/>
      <c r="P223" s="194"/>
      <c r="Q223" s="194"/>
      <c r="R223" s="194"/>
      <c r="S223" s="194"/>
      <c r="T223" s="194"/>
      <c r="U223" s="194"/>
      <c r="V223" s="194"/>
      <c r="W223" s="194"/>
      <c r="X223" s="194"/>
      <c r="Y223" s="194"/>
      <c r="Z223" s="194"/>
      <c r="AA223" s="14"/>
      <c r="AB223" s="14"/>
      <c r="AC223" s="14"/>
      <c r="AD223" s="14"/>
      <c r="AE223" s="194"/>
      <c r="AF223" s="194"/>
      <c r="AG223" s="14"/>
      <c r="AH223" s="14"/>
      <c r="AI223" s="14"/>
      <c r="AJ223" s="14"/>
      <c r="AK223" s="14"/>
      <c r="AL223" s="14"/>
      <c r="AM223" s="14"/>
    </row>
    <row r="224" spans="1:39" x14ac:dyDescent="0.2">
      <c r="A224" s="194"/>
      <c r="B224" s="194"/>
      <c r="C224" s="194"/>
      <c r="D224" s="194"/>
      <c r="E224" s="194"/>
      <c r="F224" s="194"/>
      <c r="G224" s="194"/>
      <c r="H224" s="194"/>
      <c r="I224" s="194"/>
      <c r="J224" s="194"/>
      <c r="K224" s="194"/>
      <c r="L224" s="194"/>
      <c r="M224" s="194"/>
      <c r="N224" s="194"/>
      <c r="O224" s="194"/>
      <c r="P224" s="194"/>
      <c r="Q224" s="194"/>
      <c r="R224" s="194"/>
      <c r="S224" s="194"/>
      <c r="T224" s="194"/>
      <c r="U224" s="194"/>
      <c r="V224" s="194"/>
      <c r="W224" s="194"/>
      <c r="X224" s="194"/>
      <c r="Y224" s="194"/>
      <c r="Z224" s="194"/>
      <c r="AA224" s="14"/>
      <c r="AB224" s="14"/>
      <c r="AC224" s="14"/>
      <c r="AD224" s="14"/>
      <c r="AE224" s="194"/>
      <c r="AF224" s="194"/>
      <c r="AG224" s="14"/>
      <c r="AH224" s="14"/>
      <c r="AI224" s="14"/>
      <c r="AJ224" s="14"/>
      <c r="AK224" s="14"/>
      <c r="AL224" s="14"/>
      <c r="AM224" s="14"/>
    </row>
    <row r="225" spans="1:39" x14ac:dyDescent="0.2">
      <c r="A225" s="194"/>
      <c r="B225" s="194"/>
      <c r="C225" s="194"/>
      <c r="D225" s="194"/>
      <c r="E225" s="194"/>
      <c r="F225" s="194"/>
      <c r="G225" s="194"/>
      <c r="H225" s="194"/>
      <c r="I225" s="194"/>
      <c r="J225" s="194"/>
      <c r="K225" s="194"/>
      <c r="L225" s="194"/>
      <c r="M225" s="194"/>
      <c r="N225" s="194"/>
      <c r="O225" s="194"/>
      <c r="P225" s="194"/>
      <c r="Q225" s="194"/>
      <c r="R225" s="194"/>
      <c r="S225" s="194"/>
      <c r="T225" s="194"/>
      <c r="U225" s="194"/>
      <c r="V225" s="194"/>
      <c r="W225" s="194"/>
      <c r="X225" s="194"/>
      <c r="Y225" s="194"/>
      <c r="Z225" s="194"/>
      <c r="AA225" s="14"/>
      <c r="AB225" s="14"/>
      <c r="AC225" s="14"/>
      <c r="AD225" s="14"/>
      <c r="AE225" s="194"/>
      <c r="AF225" s="194"/>
      <c r="AG225" s="14"/>
      <c r="AH225" s="14"/>
      <c r="AI225" s="14"/>
      <c r="AJ225" s="14"/>
      <c r="AK225" s="14"/>
      <c r="AL225" s="14"/>
      <c r="AM225" s="14"/>
    </row>
    <row r="226" spans="1:39" x14ac:dyDescent="0.2">
      <c r="A226" s="194"/>
      <c r="B226" s="194"/>
      <c r="C226" s="194"/>
      <c r="D226" s="194"/>
      <c r="E226" s="194"/>
      <c r="F226" s="194"/>
      <c r="G226" s="194"/>
      <c r="H226" s="194"/>
      <c r="I226" s="194"/>
      <c r="J226" s="194"/>
      <c r="K226" s="194"/>
      <c r="L226" s="194"/>
      <c r="M226" s="194"/>
      <c r="N226" s="194"/>
      <c r="O226" s="194"/>
      <c r="P226" s="194"/>
      <c r="Q226" s="194"/>
      <c r="R226" s="194"/>
      <c r="S226" s="194"/>
      <c r="T226" s="194"/>
      <c r="U226" s="194"/>
      <c r="V226" s="194"/>
      <c r="W226" s="194"/>
      <c r="X226" s="194"/>
      <c r="Y226" s="194"/>
      <c r="Z226" s="194"/>
      <c r="AA226" s="14"/>
      <c r="AB226" s="14"/>
      <c r="AC226" s="14"/>
      <c r="AD226" s="14"/>
      <c r="AE226" s="194"/>
      <c r="AF226" s="194"/>
      <c r="AG226" s="14"/>
      <c r="AH226" s="14"/>
      <c r="AI226" s="14"/>
      <c r="AJ226" s="14"/>
      <c r="AK226" s="14"/>
      <c r="AL226" s="14"/>
      <c r="AM226" s="14"/>
    </row>
    <row r="227" spans="1:39" x14ac:dyDescent="0.2">
      <c r="A227" s="194"/>
      <c r="B227" s="194"/>
      <c r="C227" s="194"/>
      <c r="D227" s="194"/>
      <c r="E227" s="194"/>
      <c r="F227" s="194"/>
      <c r="G227" s="194"/>
      <c r="H227" s="194"/>
      <c r="I227" s="194"/>
      <c r="J227" s="194"/>
      <c r="K227" s="194"/>
      <c r="L227" s="194"/>
      <c r="M227" s="194"/>
      <c r="N227" s="194"/>
      <c r="O227" s="194"/>
      <c r="P227" s="194"/>
      <c r="Q227" s="194"/>
      <c r="R227" s="194"/>
      <c r="S227" s="194"/>
      <c r="T227" s="194"/>
      <c r="U227" s="194"/>
      <c r="V227" s="194"/>
      <c r="W227" s="194"/>
      <c r="X227" s="194"/>
      <c r="Y227" s="194"/>
      <c r="Z227" s="194"/>
      <c r="AA227" s="14"/>
      <c r="AB227" s="14"/>
      <c r="AC227" s="14"/>
      <c r="AD227" s="14"/>
      <c r="AE227" s="194"/>
      <c r="AF227" s="194"/>
      <c r="AG227" s="14"/>
      <c r="AH227" s="14"/>
      <c r="AI227" s="14"/>
      <c r="AJ227" s="14"/>
      <c r="AK227" s="14"/>
      <c r="AL227" s="14"/>
      <c r="AM227" s="14"/>
    </row>
    <row r="228" spans="1:39" x14ac:dyDescent="0.2">
      <c r="A228" s="194"/>
      <c r="B228" s="194"/>
      <c r="C228" s="194"/>
      <c r="D228" s="194"/>
      <c r="E228" s="194"/>
      <c r="F228" s="194"/>
      <c r="G228" s="194"/>
      <c r="H228" s="194"/>
      <c r="I228" s="194"/>
      <c r="J228" s="194"/>
      <c r="K228" s="194"/>
      <c r="L228" s="194"/>
      <c r="M228" s="194"/>
      <c r="N228" s="194"/>
      <c r="O228" s="194"/>
      <c r="P228" s="194"/>
      <c r="Q228" s="194"/>
      <c r="R228" s="194"/>
      <c r="S228" s="194"/>
      <c r="T228" s="194"/>
      <c r="U228" s="194"/>
      <c r="V228" s="194"/>
      <c r="W228" s="194"/>
      <c r="X228" s="194"/>
      <c r="Y228" s="194"/>
      <c r="Z228" s="194"/>
      <c r="AA228" s="14"/>
      <c r="AB228" s="14"/>
      <c r="AC228" s="14"/>
      <c r="AD228" s="14"/>
      <c r="AE228" s="194"/>
      <c r="AF228" s="194"/>
      <c r="AG228" s="14"/>
      <c r="AH228" s="14"/>
      <c r="AI228" s="14"/>
      <c r="AJ228" s="14"/>
      <c r="AK228" s="14"/>
      <c r="AL228" s="14"/>
      <c r="AM228" s="14"/>
    </row>
    <row r="229" spans="1:39" x14ac:dyDescent="0.2">
      <c r="A229" s="194"/>
      <c r="B229" s="194"/>
      <c r="C229" s="194"/>
      <c r="D229" s="194"/>
      <c r="E229" s="194"/>
      <c r="F229" s="194"/>
      <c r="G229" s="194"/>
      <c r="H229" s="194"/>
      <c r="I229" s="194"/>
      <c r="J229" s="194"/>
      <c r="K229" s="194"/>
      <c r="L229" s="194"/>
      <c r="M229" s="194"/>
      <c r="N229" s="194"/>
      <c r="O229" s="194"/>
      <c r="P229" s="194"/>
      <c r="Q229" s="194"/>
      <c r="R229" s="194"/>
      <c r="S229" s="194"/>
      <c r="T229" s="194"/>
      <c r="U229" s="194"/>
      <c r="V229" s="194"/>
      <c r="W229" s="194"/>
      <c r="X229" s="194"/>
      <c r="Y229" s="194"/>
      <c r="Z229" s="194"/>
      <c r="AA229" s="14"/>
      <c r="AB229" s="14"/>
      <c r="AC229" s="14"/>
      <c r="AD229" s="14"/>
      <c r="AE229" s="194"/>
      <c r="AF229" s="194"/>
      <c r="AG229" s="14"/>
      <c r="AH229" s="14"/>
      <c r="AI229" s="14"/>
      <c r="AJ229" s="14"/>
      <c r="AK229" s="14"/>
      <c r="AL229" s="14"/>
      <c r="AM229" s="14"/>
    </row>
    <row r="230" spans="1:39" x14ac:dyDescent="0.2">
      <c r="A230" s="194"/>
      <c r="B230" s="194"/>
      <c r="C230" s="194"/>
      <c r="D230" s="194"/>
      <c r="E230" s="194"/>
      <c r="F230" s="194"/>
      <c r="G230" s="194"/>
      <c r="H230" s="194"/>
      <c r="I230" s="194"/>
      <c r="J230" s="194"/>
      <c r="K230" s="194"/>
      <c r="L230" s="194"/>
      <c r="M230" s="194"/>
      <c r="N230" s="194"/>
      <c r="O230" s="194"/>
      <c r="P230" s="194"/>
      <c r="Q230" s="194"/>
      <c r="R230" s="194"/>
      <c r="S230" s="194"/>
      <c r="T230" s="194"/>
      <c r="U230" s="194"/>
      <c r="V230" s="194"/>
      <c r="W230" s="194"/>
      <c r="X230" s="194"/>
      <c r="Y230" s="194"/>
      <c r="Z230" s="194"/>
      <c r="AA230" s="14"/>
      <c r="AB230" s="14"/>
      <c r="AC230" s="14"/>
      <c r="AD230" s="14"/>
      <c r="AE230" s="194"/>
      <c r="AF230" s="194"/>
      <c r="AG230" s="14"/>
      <c r="AH230" s="14"/>
      <c r="AI230" s="14"/>
      <c r="AJ230" s="14"/>
      <c r="AK230" s="14"/>
      <c r="AL230" s="14"/>
      <c r="AM230" s="14"/>
    </row>
    <row r="231" spans="1:39" x14ac:dyDescent="0.2">
      <c r="A231" s="194"/>
      <c r="B231" s="194"/>
      <c r="C231" s="194"/>
      <c r="D231" s="194"/>
      <c r="E231" s="194"/>
      <c r="F231" s="194"/>
      <c r="G231" s="194"/>
      <c r="H231" s="194"/>
      <c r="I231" s="194"/>
      <c r="J231" s="194"/>
      <c r="K231" s="194"/>
      <c r="L231" s="194"/>
      <c r="M231" s="194"/>
      <c r="N231" s="194"/>
      <c r="O231" s="194"/>
      <c r="P231" s="194"/>
      <c r="Q231" s="194"/>
      <c r="R231" s="194"/>
      <c r="S231" s="194"/>
      <c r="T231" s="194"/>
      <c r="U231" s="194"/>
      <c r="V231" s="194"/>
      <c r="W231" s="194"/>
      <c r="X231" s="194"/>
      <c r="Y231" s="194"/>
      <c r="Z231" s="194"/>
      <c r="AA231" s="14"/>
      <c r="AB231" s="14"/>
      <c r="AC231" s="14"/>
      <c r="AD231" s="14"/>
      <c r="AE231" s="194"/>
      <c r="AF231" s="194"/>
      <c r="AG231" s="14"/>
      <c r="AH231" s="14"/>
      <c r="AI231" s="14"/>
      <c r="AJ231" s="14"/>
      <c r="AK231" s="14"/>
      <c r="AL231" s="14"/>
      <c r="AM231" s="14"/>
    </row>
    <row r="232" spans="1:39" x14ac:dyDescent="0.2">
      <c r="A232" s="194"/>
      <c r="B232" s="194"/>
      <c r="C232" s="194"/>
      <c r="D232" s="194"/>
      <c r="E232" s="194"/>
      <c r="F232" s="194"/>
      <c r="G232" s="194"/>
      <c r="H232" s="194"/>
      <c r="I232" s="194"/>
      <c r="J232" s="194"/>
      <c r="K232" s="194"/>
      <c r="L232" s="194"/>
      <c r="M232" s="194"/>
      <c r="N232" s="194"/>
      <c r="O232" s="194"/>
      <c r="P232" s="194"/>
      <c r="Q232" s="194"/>
      <c r="R232" s="194"/>
      <c r="S232" s="194"/>
      <c r="T232" s="194"/>
      <c r="U232" s="194"/>
      <c r="V232" s="194"/>
      <c r="W232" s="194"/>
      <c r="X232" s="194"/>
      <c r="Y232" s="194"/>
      <c r="Z232" s="194"/>
      <c r="AA232" s="14"/>
      <c r="AB232" s="14"/>
      <c r="AC232" s="14"/>
      <c r="AD232" s="14"/>
      <c r="AE232" s="194"/>
      <c r="AF232" s="194"/>
      <c r="AG232" s="14"/>
      <c r="AH232" s="14"/>
      <c r="AI232" s="14"/>
      <c r="AJ232" s="14"/>
      <c r="AK232" s="14"/>
      <c r="AL232" s="14"/>
      <c r="AM232" s="14"/>
    </row>
    <row r="233" spans="1:39" x14ac:dyDescent="0.2">
      <c r="A233" s="194"/>
      <c r="B233" s="194"/>
      <c r="C233" s="194"/>
      <c r="D233" s="194"/>
      <c r="E233" s="194"/>
      <c r="F233" s="194"/>
      <c r="G233" s="194"/>
      <c r="H233" s="194"/>
      <c r="I233" s="194"/>
      <c r="J233" s="194"/>
      <c r="K233" s="194"/>
      <c r="L233" s="194"/>
      <c r="M233" s="194"/>
      <c r="N233" s="194"/>
      <c r="O233" s="194"/>
      <c r="P233" s="194"/>
      <c r="Q233" s="194"/>
      <c r="R233" s="194"/>
      <c r="S233" s="194"/>
      <c r="T233" s="194"/>
      <c r="U233" s="194"/>
      <c r="V233" s="194"/>
      <c r="W233" s="194"/>
      <c r="X233" s="194"/>
      <c r="Y233" s="194"/>
      <c r="Z233" s="194"/>
      <c r="AA233" s="14"/>
      <c r="AB233" s="14"/>
      <c r="AC233" s="14"/>
      <c r="AD233" s="14"/>
      <c r="AE233" s="194"/>
      <c r="AF233" s="194"/>
      <c r="AG233" s="14"/>
      <c r="AH233" s="14"/>
      <c r="AI233" s="14"/>
      <c r="AJ233" s="14"/>
      <c r="AK233" s="14"/>
      <c r="AL233" s="14"/>
      <c r="AM233" s="14"/>
    </row>
    <row r="234" spans="1:39" x14ac:dyDescent="0.2">
      <c r="A234" s="194"/>
      <c r="B234" s="194"/>
      <c r="C234" s="194"/>
      <c r="D234" s="194"/>
      <c r="E234" s="194"/>
      <c r="F234" s="194"/>
      <c r="G234" s="194"/>
      <c r="H234" s="194"/>
      <c r="I234" s="194"/>
      <c r="J234" s="194"/>
      <c r="K234" s="194"/>
      <c r="L234" s="194"/>
      <c r="M234" s="194"/>
      <c r="N234" s="194"/>
      <c r="O234" s="194"/>
      <c r="P234" s="194"/>
      <c r="Q234" s="194"/>
      <c r="R234" s="194"/>
      <c r="S234" s="194"/>
      <c r="T234" s="194"/>
      <c r="U234" s="194"/>
      <c r="V234" s="194"/>
      <c r="W234" s="194"/>
      <c r="X234" s="194"/>
      <c r="Y234" s="194"/>
      <c r="Z234" s="194"/>
      <c r="AA234" s="14"/>
      <c r="AB234" s="14"/>
      <c r="AC234" s="14"/>
      <c r="AD234" s="14"/>
      <c r="AE234" s="194"/>
      <c r="AF234" s="194"/>
      <c r="AG234" s="14"/>
      <c r="AH234" s="14"/>
      <c r="AI234" s="14"/>
      <c r="AJ234" s="14"/>
      <c r="AK234" s="14"/>
      <c r="AL234" s="14"/>
      <c r="AM234" s="14"/>
    </row>
    <row r="235" spans="1:39" x14ac:dyDescent="0.2">
      <c r="A235" s="194"/>
      <c r="B235" s="194"/>
      <c r="C235" s="194"/>
      <c r="D235" s="194"/>
      <c r="E235" s="194"/>
      <c r="F235" s="194"/>
      <c r="G235" s="194"/>
      <c r="H235" s="194"/>
      <c r="I235" s="194"/>
      <c r="J235" s="194"/>
      <c r="K235" s="194"/>
      <c r="L235" s="194"/>
      <c r="M235" s="194"/>
      <c r="N235" s="194"/>
      <c r="O235" s="194"/>
      <c r="P235" s="194"/>
      <c r="Q235" s="194"/>
      <c r="R235" s="194"/>
      <c r="S235" s="194"/>
      <c r="T235" s="194"/>
      <c r="U235" s="194"/>
      <c r="V235" s="194"/>
      <c r="W235" s="194"/>
      <c r="X235" s="194"/>
      <c r="Y235" s="194"/>
      <c r="Z235" s="194"/>
      <c r="AA235" s="14"/>
      <c r="AB235" s="14"/>
      <c r="AC235" s="14"/>
      <c r="AD235" s="14"/>
      <c r="AE235" s="194"/>
      <c r="AF235" s="194"/>
      <c r="AG235" s="14"/>
      <c r="AH235" s="14"/>
      <c r="AI235" s="14"/>
      <c r="AJ235" s="14"/>
      <c r="AK235" s="14"/>
      <c r="AL235" s="14"/>
      <c r="AM235" s="14"/>
    </row>
    <row r="236" spans="1:39" x14ac:dyDescent="0.2">
      <c r="A236" s="194"/>
      <c r="B236" s="194"/>
      <c r="C236" s="194"/>
      <c r="D236" s="194"/>
      <c r="E236" s="194"/>
      <c r="F236" s="194"/>
      <c r="G236" s="194"/>
      <c r="H236" s="194"/>
      <c r="I236" s="194"/>
      <c r="J236" s="194"/>
      <c r="K236" s="194"/>
      <c r="L236" s="194"/>
      <c r="M236" s="194"/>
      <c r="N236" s="194"/>
      <c r="O236" s="194"/>
      <c r="P236" s="194"/>
      <c r="Q236" s="194"/>
      <c r="R236" s="194"/>
      <c r="S236" s="194"/>
      <c r="T236" s="194"/>
      <c r="U236" s="194"/>
      <c r="V236" s="194"/>
      <c r="W236" s="194"/>
      <c r="X236" s="194"/>
      <c r="Y236" s="194"/>
      <c r="Z236" s="194"/>
      <c r="AA236" s="14"/>
      <c r="AB236" s="14"/>
      <c r="AC236" s="14"/>
      <c r="AD236" s="14"/>
      <c r="AE236" s="194"/>
      <c r="AF236" s="194"/>
      <c r="AG236" s="14"/>
      <c r="AH236" s="14"/>
      <c r="AI236" s="14"/>
      <c r="AJ236" s="14"/>
      <c r="AK236" s="14"/>
      <c r="AL236" s="14"/>
      <c r="AM236" s="14"/>
    </row>
    <row r="237" spans="1:39" x14ac:dyDescent="0.2">
      <c r="A237" s="194"/>
      <c r="B237" s="194"/>
      <c r="C237" s="194"/>
      <c r="D237" s="194"/>
      <c r="E237" s="194"/>
      <c r="F237" s="194"/>
      <c r="G237" s="194"/>
      <c r="H237" s="194"/>
      <c r="I237" s="194"/>
      <c r="J237" s="194"/>
      <c r="K237" s="194"/>
      <c r="L237" s="194"/>
      <c r="M237" s="194"/>
      <c r="N237" s="194"/>
      <c r="O237" s="194"/>
      <c r="P237" s="194"/>
      <c r="Q237" s="194"/>
      <c r="R237" s="194"/>
      <c r="S237" s="194"/>
      <c r="T237" s="194"/>
      <c r="U237" s="194"/>
      <c r="V237" s="194"/>
      <c r="W237" s="194"/>
      <c r="X237" s="194"/>
      <c r="Y237" s="194"/>
      <c r="Z237" s="194"/>
      <c r="AA237" s="14"/>
      <c r="AB237" s="14"/>
      <c r="AC237" s="14"/>
      <c r="AD237" s="14"/>
      <c r="AE237" s="194"/>
      <c r="AF237" s="194"/>
      <c r="AG237" s="14"/>
      <c r="AH237" s="14"/>
      <c r="AI237" s="14"/>
      <c r="AJ237" s="14"/>
      <c r="AK237" s="14"/>
      <c r="AL237" s="14"/>
      <c r="AM237" s="14"/>
    </row>
    <row r="238" spans="1:39" x14ac:dyDescent="0.2">
      <c r="A238" s="194"/>
      <c r="B238" s="194"/>
      <c r="C238" s="194"/>
      <c r="D238" s="194"/>
      <c r="E238" s="194"/>
      <c r="F238" s="194"/>
      <c r="G238" s="194"/>
      <c r="H238" s="194"/>
      <c r="I238" s="194"/>
      <c r="J238" s="194"/>
      <c r="K238" s="194"/>
      <c r="L238" s="194"/>
      <c r="M238" s="194"/>
      <c r="N238" s="194"/>
      <c r="O238" s="194"/>
      <c r="P238" s="194"/>
      <c r="Q238" s="194"/>
      <c r="R238" s="194"/>
      <c r="S238" s="194"/>
      <c r="T238" s="194"/>
      <c r="U238" s="194"/>
      <c r="V238" s="194"/>
      <c r="W238" s="194"/>
      <c r="X238" s="194"/>
      <c r="Y238" s="194"/>
      <c r="Z238" s="194"/>
      <c r="AA238" s="14"/>
      <c r="AB238" s="14"/>
      <c r="AC238" s="14"/>
      <c r="AD238" s="14"/>
      <c r="AE238" s="194"/>
      <c r="AF238" s="194"/>
      <c r="AG238" s="14"/>
      <c r="AH238" s="14"/>
      <c r="AI238" s="14"/>
      <c r="AJ238" s="14"/>
      <c r="AK238" s="14"/>
      <c r="AL238" s="14"/>
      <c r="AM238" s="14"/>
    </row>
    <row r="239" spans="1:39" x14ac:dyDescent="0.2">
      <c r="A239" s="194"/>
      <c r="B239" s="194"/>
      <c r="C239" s="194"/>
      <c r="D239" s="194"/>
      <c r="E239" s="194"/>
      <c r="F239" s="194"/>
      <c r="G239" s="194"/>
      <c r="H239" s="194"/>
      <c r="I239" s="194"/>
      <c r="J239" s="194"/>
      <c r="K239" s="194"/>
      <c r="L239" s="194"/>
      <c r="M239" s="194"/>
      <c r="N239" s="194"/>
      <c r="O239" s="194"/>
      <c r="P239" s="194"/>
      <c r="Q239" s="194"/>
      <c r="R239" s="194"/>
      <c r="S239" s="194"/>
      <c r="T239" s="194"/>
      <c r="U239" s="194"/>
      <c r="V239" s="194"/>
      <c r="W239" s="194"/>
      <c r="X239" s="194"/>
      <c r="Y239" s="194"/>
      <c r="Z239" s="194"/>
      <c r="AA239" s="14"/>
      <c r="AB239" s="14"/>
      <c r="AC239" s="14"/>
      <c r="AD239" s="14"/>
      <c r="AE239" s="194"/>
      <c r="AF239" s="194"/>
      <c r="AG239" s="14"/>
      <c r="AH239" s="14"/>
      <c r="AI239" s="14"/>
      <c r="AJ239" s="14"/>
      <c r="AK239" s="14"/>
      <c r="AL239" s="14"/>
      <c r="AM239" s="14"/>
    </row>
    <row r="240" spans="1:39" x14ac:dyDescent="0.2">
      <c r="A240" s="194"/>
      <c r="B240" s="194"/>
      <c r="C240" s="194"/>
      <c r="D240" s="194"/>
      <c r="E240" s="194"/>
      <c r="F240" s="194"/>
      <c r="G240" s="194"/>
      <c r="H240" s="194"/>
      <c r="I240" s="194"/>
      <c r="J240" s="194"/>
      <c r="K240" s="194"/>
      <c r="L240" s="194"/>
      <c r="M240" s="194"/>
      <c r="N240" s="194"/>
      <c r="O240" s="194"/>
      <c r="P240" s="194"/>
      <c r="Q240" s="194"/>
      <c r="R240" s="194"/>
      <c r="S240" s="194"/>
      <c r="T240" s="194"/>
      <c r="U240" s="194"/>
      <c r="V240" s="194"/>
      <c r="W240" s="194"/>
      <c r="X240" s="194"/>
      <c r="Y240" s="194"/>
      <c r="Z240" s="194"/>
      <c r="AA240" s="14"/>
      <c r="AB240" s="14"/>
      <c r="AC240" s="14"/>
      <c r="AD240" s="14"/>
      <c r="AE240" s="194"/>
      <c r="AF240" s="194"/>
      <c r="AG240" s="14"/>
      <c r="AH240" s="14"/>
      <c r="AI240" s="14"/>
      <c r="AJ240" s="14"/>
      <c r="AK240" s="14"/>
      <c r="AL240" s="14"/>
      <c r="AM240" s="14"/>
    </row>
    <row r="241" spans="1:39" x14ac:dyDescent="0.2">
      <c r="A241" s="194"/>
      <c r="B241" s="194"/>
      <c r="C241" s="194"/>
      <c r="D241" s="194"/>
      <c r="E241" s="194"/>
      <c r="F241" s="194"/>
      <c r="G241" s="194"/>
      <c r="H241" s="194"/>
      <c r="I241" s="194"/>
      <c r="J241" s="194"/>
      <c r="K241" s="194"/>
      <c r="L241" s="194"/>
      <c r="M241" s="194"/>
      <c r="N241" s="194"/>
      <c r="O241" s="194"/>
      <c r="P241" s="194"/>
      <c r="Q241" s="194"/>
      <c r="R241" s="194"/>
      <c r="S241" s="194"/>
      <c r="T241" s="194"/>
      <c r="U241" s="194"/>
      <c r="V241" s="194"/>
      <c r="W241" s="194"/>
      <c r="X241" s="194"/>
      <c r="Y241" s="194"/>
      <c r="Z241" s="194"/>
      <c r="AA241" s="14"/>
      <c r="AB241" s="14"/>
      <c r="AC241" s="14"/>
      <c r="AD241" s="14"/>
      <c r="AE241" s="194"/>
      <c r="AF241" s="194"/>
      <c r="AG241" s="14"/>
      <c r="AH241" s="14"/>
      <c r="AI241" s="14"/>
      <c r="AJ241" s="14"/>
      <c r="AK241" s="14"/>
      <c r="AL241" s="14"/>
      <c r="AM241" s="14"/>
    </row>
    <row r="242" spans="1:39" x14ac:dyDescent="0.2">
      <c r="A242" s="194"/>
      <c r="B242" s="194"/>
      <c r="C242" s="194"/>
      <c r="D242" s="194"/>
      <c r="E242" s="194"/>
      <c r="F242" s="194"/>
      <c r="G242" s="194"/>
      <c r="H242" s="194"/>
      <c r="I242" s="194"/>
      <c r="J242" s="194"/>
      <c r="K242" s="194"/>
      <c r="L242" s="194"/>
      <c r="M242" s="194"/>
      <c r="N242" s="194"/>
      <c r="O242" s="194"/>
      <c r="P242" s="194"/>
      <c r="Q242" s="194"/>
      <c r="R242" s="194"/>
      <c r="S242" s="194"/>
      <c r="T242" s="194"/>
      <c r="U242" s="194"/>
      <c r="V242" s="194"/>
      <c r="W242" s="194"/>
      <c r="X242" s="194"/>
      <c r="Y242" s="194"/>
      <c r="Z242" s="194"/>
      <c r="AA242" s="14"/>
      <c r="AB242" s="14"/>
      <c r="AC242" s="14"/>
      <c r="AD242" s="14"/>
      <c r="AE242" s="194"/>
      <c r="AF242" s="194"/>
      <c r="AG242" s="14"/>
      <c r="AH242" s="14"/>
      <c r="AI242" s="14"/>
      <c r="AJ242" s="14"/>
      <c r="AK242" s="14"/>
      <c r="AL242" s="14"/>
      <c r="AM242" s="14"/>
    </row>
    <row r="243" spans="1:39" x14ac:dyDescent="0.2">
      <c r="A243" s="194"/>
      <c r="B243" s="194"/>
      <c r="C243" s="194"/>
      <c r="D243" s="194"/>
      <c r="E243" s="194"/>
      <c r="F243" s="194"/>
      <c r="G243" s="194"/>
      <c r="H243" s="194"/>
      <c r="I243" s="194"/>
      <c r="J243" s="194"/>
      <c r="K243" s="194"/>
      <c r="L243" s="194"/>
      <c r="M243" s="194"/>
      <c r="N243" s="194"/>
      <c r="O243" s="194"/>
      <c r="P243" s="194"/>
      <c r="Q243" s="194"/>
      <c r="R243" s="194"/>
      <c r="S243" s="194"/>
      <c r="T243" s="194"/>
      <c r="U243" s="194"/>
      <c r="V243" s="194"/>
      <c r="W243" s="194"/>
      <c r="X243" s="194"/>
      <c r="Y243" s="194"/>
      <c r="Z243" s="194"/>
      <c r="AA243" s="14"/>
      <c r="AB243" s="14"/>
      <c r="AC243" s="14"/>
      <c r="AD243" s="14"/>
      <c r="AE243" s="194"/>
      <c r="AF243" s="194"/>
      <c r="AG243" s="14"/>
      <c r="AH243" s="14"/>
      <c r="AI243" s="14"/>
      <c r="AJ243" s="14"/>
      <c r="AK243" s="14"/>
      <c r="AL243" s="14"/>
      <c r="AM243" s="14"/>
    </row>
    <row r="244" spans="1:39" x14ac:dyDescent="0.2">
      <c r="A244" s="194"/>
      <c r="B244" s="194"/>
      <c r="C244" s="194"/>
      <c r="D244" s="194"/>
      <c r="E244" s="194"/>
      <c r="F244" s="194"/>
      <c r="G244" s="194"/>
      <c r="H244" s="194"/>
      <c r="I244" s="194"/>
      <c r="J244" s="194"/>
      <c r="K244" s="194"/>
      <c r="L244" s="194"/>
      <c r="M244" s="194"/>
      <c r="N244" s="194"/>
      <c r="O244" s="194"/>
      <c r="P244" s="194"/>
      <c r="Q244" s="194"/>
      <c r="R244" s="194"/>
      <c r="S244" s="194"/>
      <c r="T244" s="194"/>
      <c r="U244" s="194"/>
      <c r="V244" s="194"/>
      <c r="W244" s="194"/>
      <c r="X244" s="194"/>
      <c r="Y244" s="194"/>
      <c r="Z244" s="194"/>
      <c r="AA244" s="14"/>
      <c r="AB244" s="14"/>
      <c r="AC244" s="14"/>
      <c r="AD244" s="14"/>
      <c r="AE244" s="194"/>
      <c r="AF244" s="194"/>
      <c r="AG244" s="14"/>
      <c r="AH244" s="14"/>
      <c r="AI244" s="14"/>
      <c r="AJ244" s="14"/>
      <c r="AK244" s="14"/>
      <c r="AL244" s="14"/>
      <c r="AM244" s="14"/>
    </row>
    <row r="245" spans="1:39" x14ac:dyDescent="0.2">
      <c r="A245" s="194"/>
      <c r="B245" s="194"/>
      <c r="C245" s="194"/>
      <c r="D245" s="194"/>
      <c r="E245" s="194"/>
      <c r="F245" s="194"/>
      <c r="G245" s="194"/>
      <c r="H245" s="194"/>
      <c r="I245" s="194"/>
      <c r="J245" s="194"/>
      <c r="K245" s="194"/>
      <c r="L245" s="194"/>
      <c r="M245" s="194"/>
      <c r="N245" s="194"/>
      <c r="O245" s="194"/>
      <c r="P245" s="194"/>
      <c r="Q245" s="194"/>
      <c r="R245" s="194"/>
      <c r="S245" s="194"/>
      <c r="T245" s="194"/>
      <c r="U245" s="194"/>
      <c r="V245" s="194"/>
      <c r="W245" s="194"/>
      <c r="X245" s="194"/>
      <c r="Y245" s="194"/>
      <c r="Z245" s="194"/>
      <c r="AA245" s="14"/>
      <c r="AB245" s="14"/>
      <c r="AC245" s="14"/>
      <c r="AD245" s="14"/>
      <c r="AE245" s="194"/>
      <c r="AF245" s="194"/>
      <c r="AG245" s="14"/>
      <c r="AH245" s="14"/>
      <c r="AI245" s="14"/>
      <c r="AJ245" s="14"/>
      <c r="AK245" s="14"/>
      <c r="AL245" s="14"/>
      <c r="AM245" s="14"/>
    </row>
    <row r="246" spans="1:39" x14ac:dyDescent="0.2">
      <c r="A246" s="194"/>
      <c r="B246" s="194"/>
      <c r="C246" s="194"/>
      <c r="D246" s="194"/>
      <c r="E246" s="194"/>
      <c r="F246" s="194"/>
      <c r="G246" s="194"/>
      <c r="H246" s="194"/>
      <c r="I246" s="194"/>
      <c r="J246" s="194"/>
      <c r="K246" s="194"/>
      <c r="L246" s="194"/>
      <c r="M246" s="194"/>
      <c r="N246" s="194"/>
      <c r="O246" s="194"/>
      <c r="P246" s="194"/>
      <c r="Q246" s="194"/>
      <c r="R246" s="194"/>
      <c r="S246" s="194"/>
      <c r="T246" s="194"/>
      <c r="U246" s="194"/>
      <c r="V246" s="194"/>
      <c r="W246" s="194"/>
      <c r="X246" s="194"/>
      <c r="Y246" s="194"/>
      <c r="Z246" s="194"/>
      <c r="AA246" s="14"/>
      <c r="AB246" s="14"/>
      <c r="AC246" s="14"/>
      <c r="AD246" s="14"/>
      <c r="AE246" s="194"/>
      <c r="AF246" s="194"/>
      <c r="AG246" s="14"/>
      <c r="AH246" s="14"/>
      <c r="AI246" s="14"/>
      <c r="AJ246" s="14"/>
      <c r="AK246" s="14"/>
      <c r="AL246" s="14"/>
      <c r="AM246" s="14"/>
    </row>
    <row r="247" spans="1:39" x14ac:dyDescent="0.2">
      <c r="A247" s="194"/>
      <c r="B247" s="194"/>
      <c r="C247" s="194"/>
      <c r="D247" s="194"/>
      <c r="E247" s="194"/>
      <c r="F247" s="194"/>
      <c r="G247" s="194"/>
      <c r="H247" s="194"/>
      <c r="I247" s="194"/>
      <c r="J247" s="194"/>
      <c r="K247" s="194"/>
      <c r="L247" s="194"/>
      <c r="M247" s="194"/>
      <c r="N247" s="194"/>
      <c r="O247" s="194"/>
      <c r="P247" s="194"/>
      <c r="Q247" s="194"/>
      <c r="R247" s="194"/>
      <c r="S247" s="194"/>
      <c r="T247" s="194"/>
      <c r="U247" s="194"/>
      <c r="V247" s="194"/>
      <c r="W247" s="194"/>
      <c r="X247" s="194"/>
      <c r="Y247" s="194"/>
      <c r="Z247" s="194"/>
      <c r="AA247" s="14"/>
      <c r="AB247" s="14"/>
      <c r="AC247" s="14"/>
      <c r="AD247" s="14"/>
      <c r="AE247" s="194"/>
      <c r="AF247" s="194"/>
      <c r="AG247" s="14"/>
      <c r="AH247" s="14"/>
      <c r="AI247" s="14"/>
      <c r="AJ247" s="14"/>
      <c r="AK247" s="14"/>
      <c r="AL247" s="14"/>
      <c r="AM247" s="14"/>
    </row>
    <row r="248" spans="1:39" x14ac:dyDescent="0.2">
      <c r="A248" s="194"/>
      <c r="B248" s="194"/>
      <c r="C248" s="194"/>
      <c r="D248" s="194"/>
      <c r="E248" s="194"/>
      <c r="F248" s="194"/>
      <c r="G248" s="194"/>
      <c r="H248" s="194"/>
      <c r="I248" s="194"/>
      <c r="J248" s="194"/>
      <c r="K248" s="194"/>
      <c r="L248" s="194"/>
      <c r="M248" s="194"/>
      <c r="N248" s="194"/>
      <c r="O248" s="194"/>
      <c r="P248" s="194"/>
      <c r="Q248" s="194"/>
      <c r="R248" s="194"/>
      <c r="S248" s="194"/>
      <c r="T248" s="194"/>
      <c r="U248" s="194"/>
      <c r="V248" s="194"/>
      <c r="W248" s="194"/>
      <c r="X248" s="194"/>
      <c r="Y248" s="194"/>
      <c r="Z248" s="194"/>
      <c r="AA248" s="14"/>
      <c r="AB248" s="14"/>
      <c r="AC248" s="14"/>
      <c r="AD248" s="14"/>
      <c r="AE248" s="194"/>
      <c r="AF248" s="194"/>
      <c r="AG248" s="14"/>
      <c r="AH248" s="14"/>
      <c r="AI248" s="14"/>
      <c r="AJ248" s="14"/>
      <c r="AK248" s="14"/>
      <c r="AL248" s="14"/>
      <c r="AM248" s="14"/>
    </row>
    <row r="249" spans="1:39" x14ac:dyDescent="0.2">
      <c r="A249" s="194"/>
      <c r="B249" s="194"/>
      <c r="C249" s="194"/>
      <c r="D249" s="194"/>
      <c r="E249" s="194"/>
      <c r="F249" s="194"/>
      <c r="G249" s="194"/>
      <c r="H249" s="194"/>
      <c r="I249" s="194"/>
      <c r="J249" s="194"/>
      <c r="K249" s="194"/>
      <c r="L249" s="194"/>
      <c r="M249" s="194"/>
      <c r="N249" s="194"/>
      <c r="O249" s="194"/>
      <c r="P249" s="194"/>
      <c r="Q249" s="194"/>
      <c r="R249" s="194"/>
      <c r="S249" s="194"/>
      <c r="T249" s="194"/>
      <c r="U249" s="194"/>
      <c r="V249" s="194"/>
      <c r="W249" s="194"/>
      <c r="X249" s="194"/>
      <c r="Y249" s="194"/>
      <c r="Z249" s="194"/>
      <c r="AA249" s="14"/>
      <c r="AB249" s="14"/>
      <c r="AC249" s="14"/>
      <c r="AD249" s="14"/>
      <c r="AE249" s="194"/>
      <c r="AF249" s="194"/>
      <c r="AG249" s="14"/>
      <c r="AH249" s="14"/>
      <c r="AI249" s="14"/>
      <c r="AJ249" s="14"/>
      <c r="AK249" s="14"/>
      <c r="AL249" s="14"/>
      <c r="AM249" s="14"/>
    </row>
    <row r="250" spans="1:39" x14ac:dyDescent="0.2">
      <c r="A250" s="194"/>
      <c r="B250" s="194"/>
      <c r="C250" s="194"/>
      <c r="D250" s="194"/>
      <c r="E250" s="194"/>
      <c r="F250" s="194"/>
      <c r="G250" s="194"/>
      <c r="H250" s="194"/>
      <c r="I250" s="194"/>
      <c r="J250" s="194"/>
      <c r="K250" s="194"/>
      <c r="L250" s="194"/>
      <c r="M250" s="194"/>
      <c r="N250" s="194"/>
      <c r="O250" s="194"/>
      <c r="P250" s="194"/>
      <c r="Q250" s="194"/>
      <c r="R250" s="194"/>
      <c r="S250" s="194"/>
      <c r="T250" s="194"/>
      <c r="U250" s="194"/>
      <c r="V250" s="194"/>
      <c r="W250" s="194"/>
      <c r="X250" s="194"/>
      <c r="Y250" s="194"/>
      <c r="Z250" s="194"/>
      <c r="AA250" s="14"/>
      <c r="AB250" s="14"/>
      <c r="AC250" s="14"/>
      <c r="AD250" s="14"/>
      <c r="AE250" s="194"/>
      <c r="AF250" s="194"/>
      <c r="AG250" s="14"/>
      <c r="AH250" s="14"/>
      <c r="AI250" s="14"/>
      <c r="AJ250" s="14"/>
      <c r="AK250" s="14"/>
      <c r="AL250" s="14"/>
      <c r="AM250" s="14"/>
    </row>
    <row r="251" spans="1:39" x14ac:dyDescent="0.2">
      <c r="A251" s="194"/>
      <c r="B251" s="194"/>
      <c r="C251" s="194"/>
      <c r="D251" s="194"/>
      <c r="E251" s="194"/>
      <c r="F251" s="194"/>
      <c r="G251" s="194"/>
      <c r="H251" s="194"/>
      <c r="I251" s="194"/>
      <c r="J251" s="194"/>
      <c r="K251" s="194"/>
      <c r="L251" s="194"/>
      <c r="M251" s="194"/>
      <c r="N251" s="194"/>
      <c r="O251" s="194"/>
      <c r="P251" s="194"/>
      <c r="Q251" s="194"/>
      <c r="R251" s="194"/>
      <c r="S251" s="194"/>
      <c r="T251" s="194"/>
      <c r="U251" s="194"/>
      <c r="V251" s="194"/>
      <c r="W251" s="194"/>
      <c r="X251" s="194"/>
      <c r="Y251" s="194"/>
      <c r="Z251" s="194"/>
      <c r="AA251" s="14"/>
      <c r="AB251" s="14"/>
      <c r="AC251" s="14"/>
      <c r="AD251" s="14"/>
      <c r="AE251" s="194"/>
      <c r="AF251" s="194"/>
      <c r="AG251" s="14"/>
      <c r="AH251" s="14"/>
      <c r="AI251" s="14"/>
      <c r="AJ251" s="14"/>
      <c r="AK251" s="14"/>
      <c r="AL251" s="14"/>
      <c r="AM251" s="14"/>
    </row>
    <row r="252" spans="1:39" x14ac:dyDescent="0.2">
      <c r="A252" s="194"/>
      <c r="B252" s="194"/>
      <c r="C252" s="194"/>
      <c r="D252" s="194"/>
      <c r="E252" s="194"/>
      <c r="F252" s="194"/>
      <c r="G252" s="194"/>
      <c r="H252" s="194"/>
      <c r="I252" s="194"/>
      <c r="J252" s="194"/>
      <c r="K252" s="194"/>
      <c r="L252" s="194"/>
      <c r="M252" s="194"/>
      <c r="N252" s="194"/>
      <c r="O252" s="194"/>
      <c r="P252" s="194"/>
      <c r="Q252" s="194"/>
      <c r="R252" s="194"/>
      <c r="S252" s="194"/>
      <c r="T252" s="194"/>
      <c r="U252" s="194"/>
      <c r="V252" s="194"/>
      <c r="W252" s="194"/>
      <c r="X252" s="194"/>
      <c r="Y252" s="194"/>
      <c r="Z252" s="194"/>
      <c r="AA252" s="14"/>
      <c r="AB252" s="14"/>
      <c r="AC252" s="14"/>
      <c r="AD252" s="14"/>
      <c r="AE252" s="194"/>
      <c r="AF252" s="194"/>
      <c r="AG252" s="14"/>
      <c r="AH252" s="14"/>
      <c r="AI252" s="14"/>
      <c r="AJ252" s="14"/>
      <c r="AK252" s="14"/>
      <c r="AL252" s="14"/>
      <c r="AM252" s="14"/>
    </row>
    <row r="253" spans="1:39" x14ac:dyDescent="0.2">
      <c r="A253" s="194"/>
      <c r="B253" s="194"/>
      <c r="C253" s="194"/>
      <c r="D253" s="194"/>
      <c r="E253" s="194"/>
      <c r="F253" s="194"/>
      <c r="G253" s="194"/>
      <c r="H253" s="194"/>
      <c r="I253" s="194"/>
      <c r="J253" s="194"/>
      <c r="K253" s="194"/>
      <c r="L253" s="194"/>
      <c r="M253" s="194"/>
      <c r="N253" s="194"/>
      <c r="O253" s="194"/>
      <c r="P253" s="194"/>
      <c r="Q253" s="194"/>
      <c r="R253" s="194"/>
      <c r="S253" s="194"/>
      <c r="T253" s="194"/>
      <c r="U253" s="194"/>
      <c r="V253" s="194"/>
      <c r="W253" s="194"/>
      <c r="X253" s="194"/>
      <c r="Y253" s="194"/>
      <c r="Z253" s="194"/>
      <c r="AA253" s="14"/>
      <c r="AB253" s="14"/>
      <c r="AC253" s="14"/>
      <c r="AD253" s="14"/>
      <c r="AE253" s="194"/>
      <c r="AF253" s="194"/>
      <c r="AG253" s="14"/>
      <c r="AH253" s="14"/>
      <c r="AI253" s="14"/>
      <c r="AJ253" s="14"/>
      <c r="AK253" s="14"/>
      <c r="AL253" s="14"/>
      <c r="AM253" s="14"/>
    </row>
    <row r="254" spans="1:39" x14ac:dyDescent="0.2">
      <c r="A254" s="194"/>
      <c r="B254" s="194"/>
      <c r="C254" s="194"/>
      <c r="D254" s="194"/>
      <c r="E254" s="194"/>
      <c r="F254" s="194"/>
      <c r="G254" s="194"/>
      <c r="H254" s="194"/>
      <c r="I254" s="194"/>
      <c r="J254" s="194"/>
      <c r="K254" s="194"/>
      <c r="L254" s="194"/>
      <c r="M254" s="194"/>
      <c r="N254" s="194"/>
      <c r="O254" s="194"/>
      <c r="P254" s="194"/>
      <c r="Q254" s="194"/>
      <c r="R254" s="194"/>
      <c r="S254" s="194"/>
      <c r="T254" s="194"/>
      <c r="U254" s="194"/>
      <c r="V254" s="194"/>
      <c r="W254" s="194"/>
      <c r="X254" s="194"/>
      <c r="Y254" s="194"/>
      <c r="Z254" s="194"/>
      <c r="AA254" s="14"/>
      <c r="AB254" s="14"/>
      <c r="AC254" s="14"/>
      <c r="AD254" s="14"/>
      <c r="AE254" s="194"/>
      <c r="AF254" s="194"/>
      <c r="AG254" s="14"/>
      <c r="AH254" s="14"/>
      <c r="AI254" s="14"/>
      <c r="AJ254" s="14"/>
      <c r="AK254" s="14"/>
      <c r="AL254" s="14"/>
      <c r="AM254" s="14"/>
    </row>
    <row r="255" spans="1:39" x14ac:dyDescent="0.2">
      <c r="A255" s="194"/>
      <c r="B255" s="194"/>
      <c r="C255" s="194"/>
      <c r="D255" s="194"/>
      <c r="E255" s="194"/>
      <c r="F255" s="194"/>
      <c r="G255" s="194"/>
      <c r="H255" s="194"/>
      <c r="I255" s="194"/>
      <c r="J255" s="194"/>
      <c r="K255" s="194"/>
      <c r="L255" s="194"/>
      <c r="M255" s="194"/>
      <c r="N255" s="194"/>
      <c r="O255" s="194"/>
      <c r="P255" s="194"/>
      <c r="Q255" s="194"/>
      <c r="R255" s="194"/>
      <c r="S255" s="194"/>
      <c r="T255" s="194"/>
      <c r="U255" s="194"/>
      <c r="V255" s="194"/>
      <c r="W255" s="194"/>
      <c r="X255" s="194"/>
      <c r="Y255" s="194"/>
      <c r="Z255" s="194"/>
      <c r="AA255" s="14"/>
      <c r="AB255" s="14"/>
      <c r="AC255" s="14"/>
      <c r="AD255" s="14"/>
      <c r="AE255" s="194"/>
      <c r="AF255" s="194"/>
      <c r="AG255" s="14"/>
      <c r="AH255" s="14"/>
      <c r="AI255" s="14"/>
      <c r="AJ255" s="14"/>
      <c r="AK255" s="14"/>
      <c r="AL255" s="14"/>
      <c r="AM255" s="14"/>
    </row>
    <row r="256" spans="1:39" x14ac:dyDescent="0.2">
      <c r="A256" s="194"/>
      <c r="B256" s="194"/>
      <c r="C256" s="194"/>
      <c r="D256" s="194"/>
      <c r="E256" s="194"/>
      <c r="F256" s="194"/>
      <c r="G256" s="194"/>
      <c r="H256" s="194"/>
      <c r="I256" s="194"/>
      <c r="J256" s="194"/>
      <c r="K256" s="194"/>
      <c r="L256" s="194"/>
      <c r="M256" s="194"/>
      <c r="N256" s="194"/>
      <c r="O256" s="194"/>
      <c r="P256" s="194"/>
      <c r="Q256" s="194"/>
      <c r="R256" s="194"/>
      <c r="S256" s="194"/>
      <c r="T256" s="194"/>
      <c r="U256" s="194"/>
      <c r="V256" s="194"/>
      <c r="W256" s="194"/>
      <c r="X256" s="194"/>
      <c r="Y256" s="194"/>
      <c r="Z256" s="194"/>
      <c r="AA256" s="14"/>
      <c r="AB256" s="14"/>
      <c r="AC256" s="14"/>
      <c r="AD256" s="14"/>
      <c r="AE256" s="194"/>
      <c r="AF256" s="194"/>
      <c r="AG256" s="14"/>
      <c r="AH256" s="14"/>
      <c r="AI256" s="14"/>
      <c r="AJ256" s="14"/>
      <c r="AK256" s="14"/>
      <c r="AL256" s="14"/>
      <c r="AM256" s="14"/>
    </row>
    <row r="257" spans="1:39" x14ac:dyDescent="0.2">
      <c r="A257" s="194"/>
      <c r="B257" s="194"/>
      <c r="C257" s="194"/>
      <c r="D257" s="194"/>
      <c r="E257" s="194"/>
      <c r="F257" s="194"/>
      <c r="G257" s="194"/>
      <c r="H257" s="194"/>
      <c r="I257" s="194"/>
      <c r="J257" s="194"/>
      <c r="K257" s="194"/>
      <c r="L257" s="194"/>
      <c r="M257" s="194"/>
      <c r="N257" s="194"/>
      <c r="O257" s="194"/>
      <c r="P257" s="194"/>
      <c r="Q257" s="194"/>
      <c r="R257" s="194"/>
      <c r="S257" s="194"/>
      <c r="T257" s="194"/>
      <c r="U257" s="194"/>
      <c r="V257" s="194"/>
      <c r="W257" s="194"/>
      <c r="X257" s="194"/>
      <c r="Y257" s="194"/>
      <c r="Z257" s="194"/>
      <c r="AA257" s="14"/>
      <c r="AB257" s="14"/>
      <c r="AC257" s="14"/>
      <c r="AD257" s="14"/>
      <c r="AE257" s="194"/>
      <c r="AF257" s="194"/>
      <c r="AG257" s="14"/>
      <c r="AH257" s="14"/>
      <c r="AI257" s="14"/>
      <c r="AJ257" s="14"/>
      <c r="AK257" s="14"/>
      <c r="AL257" s="14"/>
      <c r="AM257" s="14"/>
    </row>
    <row r="258" spans="1:39" x14ac:dyDescent="0.2">
      <c r="A258" s="194"/>
      <c r="B258" s="194"/>
      <c r="C258" s="194"/>
      <c r="D258" s="194"/>
      <c r="E258" s="194"/>
      <c r="F258" s="194"/>
      <c r="G258" s="194"/>
      <c r="H258" s="194"/>
      <c r="I258" s="194"/>
      <c r="J258" s="194"/>
      <c r="K258" s="194"/>
      <c r="L258" s="194"/>
      <c r="M258" s="194"/>
      <c r="N258" s="194"/>
      <c r="O258" s="194"/>
      <c r="P258" s="194"/>
      <c r="Q258" s="194"/>
      <c r="R258" s="194"/>
      <c r="S258" s="194"/>
      <c r="T258" s="194"/>
      <c r="U258" s="194"/>
      <c r="V258" s="194"/>
      <c r="W258" s="194"/>
      <c r="X258" s="194"/>
      <c r="Y258" s="194"/>
      <c r="Z258" s="194"/>
      <c r="AA258" s="14"/>
      <c r="AB258" s="14"/>
      <c r="AC258" s="14"/>
      <c r="AD258" s="14"/>
      <c r="AE258" s="194"/>
      <c r="AF258" s="194"/>
      <c r="AG258" s="14"/>
      <c r="AH258" s="14"/>
      <c r="AI258" s="14"/>
      <c r="AJ258" s="14"/>
      <c r="AK258" s="14"/>
      <c r="AL258" s="14"/>
      <c r="AM258" s="14"/>
    </row>
    <row r="259" spans="1:39" x14ac:dyDescent="0.2">
      <c r="A259" s="194"/>
      <c r="B259" s="194"/>
      <c r="C259" s="194"/>
      <c r="D259" s="194"/>
      <c r="E259" s="194"/>
      <c r="F259" s="194"/>
      <c r="G259" s="194"/>
      <c r="H259" s="194"/>
      <c r="I259" s="194"/>
      <c r="J259" s="194"/>
      <c r="K259" s="194"/>
      <c r="L259" s="194"/>
      <c r="M259" s="194"/>
      <c r="N259" s="194"/>
      <c r="O259" s="194"/>
      <c r="P259" s="194"/>
      <c r="Q259" s="194"/>
      <c r="R259" s="194"/>
      <c r="S259" s="194"/>
      <c r="T259" s="194"/>
      <c r="U259" s="194"/>
      <c r="V259" s="194"/>
      <c r="W259" s="194"/>
      <c r="X259" s="194"/>
      <c r="Y259" s="194"/>
      <c r="Z259" s="194"/>
      <c r="AA259" s="14"/>
      <c r="AB259" s="14"/>
      <c r="AC259" s="14"/>
      <c r="AD259" s="14"/>
      <c r="AE259" s="194"/>
      <c r="AF259" s="194"/>
      <c r="AG259" s="14"/>
      <c r="AH259" s="14"/>
      <c r="AI259" s="14"/>
      <c r="AJ259" s="14"/>
      <c r="AK259" s="14"/>
      <c r="AL259" s="14"/>
      <c r="AM259" s="14"/>
    </row>
    <row r="260" spans="1:39" x14ac:dyDescent="0.2">
      <c r="A260" s="194"/>
      <c r="B260" s="194"/>
      <c r="C260" s="194"/>
      <c r="D260" s="194"/>
      <c r="E260" s="194"/>
      <c r="F260" s="194"/>
      <c r="G260" s="194"/>
      <c r="H260" s="194"/>
      <c r="I260" s="194"/>
      <c r="J260" s="194"/>
      <c r="K260" s="194"/>
      <c r="L260" s="194"/>
      <c r="M260" s="194"/>
      <c r="N260" s="194"/>
      <c r="O260" s="194"/>
      <c r="P260" s="194"/>
      <c r="Q260" s="194"/>
      <c r="R260" s="194"/>
      <c r="S260" s="194"/>
      <c r="T260" s="194"/>
      <c r="U260" s="194"/>
      <c r="V260" s="194"/>
      <c r="W260" s="194"/>
      <c r="X260" s="194"/>
      <c r="Y260" s="194"/>
      <c r="Z260" s="194"/>
      <c r="AA260" s="14"/>
      <c r="AB260" s="14"/>
      <c r="AC260" s="14"/>
      <c r="AD260" s="14"/>
      <c r="AE260" s="194"/>
      <c r="AF260" s="194"/>
      <c r="AG260" s="14"/>
      <c r="AH260" s="14"/>
      <c r="AI260" s="14"/>
      <c r="AJ260" s="14"/>
      <c r="AK260" s="14"/>
      <c r="AL260" s="14"/>
      <c r="AM260" s="14"/>
    </row>
    <row r="261" spans="1:39" x14ac:dyDescent="0.2">
      <c r="A261" s="194"/>
      <c r="B261" s="194"/>
      <c r="C261" s="194"/>
      <c r="D261" s="194"/>
      <c r="E261" s="194"/>
      <c r="F261" s="194"/>
      <c r="G261" s="194"/>
      <c r="H261" s="194"/>
      <c r="I261" s="194"/>
      <c r="J261" s="194"/>
      <c r="K261" s="194"/>
      <c r="L261" s="194"/>
      <c r="M261" s="194"/>
      <c r="N261" s="194"/>
      <c r="O261" s="194"/>
      <c r="P261" s="194"/>
      <c r="Q261" s="194"/>
      <c r="R261" s="194"/>
      <c r="S261" s="194"/>
      <c r="T261" s="194"/>
      <c r="U261" s="194"/>
      <c r="V261" s="194"/>
      <c r="W261" s="194"/>
      <c r="X261" s="194"/>
      <c r="Y261" s="194"/>
      <c r="Z261" s="194"/>
      <c r="AA261" s="14"/>
      <c r="AB261" s="14"/>
      <c r="AC261" s="14"/>
      <c r="AD261" s="14"/>
      <c r="AE261" s="194"/>
      <c r="AF261" s="194"/>
      <c r="AG261" s="14"/>
      <c r="AH261" s="14"/>
      <c r="AI261" s="14"/>
      <c r="AJ261" s="14"/>
      <c r="AK261" s="14"/>
      <c r="AL261" s="14"/>
      <c r="AM261" s="14"/>
    </row>
    <row r="262" spans="1:39" x14ac:dyDescent="0.2">
      <c r="A262" s="194"/>
      <c r="B262" s="194"/>
      <c r="C262" s="194"/>
      <c r="D262" s="194"/>
      <c r="E262" s="194"/>
      <c r="F262" s="194"/>
      <c r="G262" s="194"/>
      <c r="H262" s="194"/>
      <c r="I262" s="194"/>
      <c r="J262" s="194"/>
      <c r="K262" s="194"/>
      <c r="L262" s="194"/>
      <c r="M262" s="194"/>
      <c r="N262" s="194"/>
      <c r="O262" s="194"/>
      <c r="P262" s="194"/>
      <c r="Q262" s="194"/>
      <c r="R262" s="194"/>
      <c r="S262" s="194"/>
      <c r="T262" s="194"/>
      <c r="U262" s="194"/>
      <c r="V262" s="194"/>
      <c r="W262" s="194"/>
      <c r="X262" s="194"/>
      <c r="Y262" s="194"/>
      <c r="Z262" s="194"/>
      <c r="AA262" s="14"/>
      <c r="AB262" s="14"/>
      <c r="AC262" s="14"/>
      <c r="AD262" s="14"/>
      <c r="AE262" s="194"/>
      <c r="AF262" s="194"/>
      <c r="AG262" s="14"/>
      <c r="AH262" s="14"/>
      <c r="AI262" s="14"/>
      <c r="AJ262" s="14"/>
      <c r="AK262" s="14"/>
      <c r="AL262" s="14"/>
      <c r="AM262" s="14"/>
    </row>
    <row r="263" spans="1:39" x14ac:dyDescent="0.2">
      <c r="A263" s="194"/>
      <c r="B263" s="194"/>
      <c r="C263" s="194"/>
      <c r="D263" s="194"/>
      <c r="E263" s="194"/>
      <c r="F263" s="194"/>
      <c r="G263" s="194"/>
      <c r="H263" s="194"/>
      <c r="I263" s="194"/>
      <c r="J263" s="194"/>
      <c r="K263" s="194"/>
      <c r="L263" s="194"/>
      <c r="M263" s="194"/>
      <c r="N263" s="194"/>
      <c r="O263" s="194"/>
      <c r="P263" s="194"/>
      <c r="Q263" s="194"/>
      <c r="R263" s="194"/>
      <c r="S263" s="194"/>
      <c r="T263" s="194"/>
      <c r="U263" s="194"/>
      <c r="V263" s="194"/>
      <c r="W263" s="194"/>
      <c r="X263" s="194"/>
      <c r="Y263" s="194"/>
      <c r="Z263" s="194"/>
      <c r="AA263" s="14"/>
      <c r="AB263" s="14"/>
      <c r="AC263" s="14"/>
      <c r="AD263" s="14"/>
      <c r="AE263" s="194"/>
      <c r="AF263" s="194"/>
      <c r="AG263" s="14"/>
      <c r="AH263" s="14"/>
      <c r="AI263" s="14"/>
      <c r="AJ263" s="14"/>
      <c r="AK263" s="14"/>
      <c r="AL263" s="14"/>
      <c r="AM263" s="14"/>
    </row>
    <row r="264" spans="1:39" x14ac:dyDescent="0.2">
      <c r="A264" s="194"/>
      <c r="B264" s="194"/>
      <c r="C264" s="194"/>
      <c r="D264" s="194"/>
      <c r="E264" s="194"/>
      <c r="F264" s="194"/>
      <c r="G264" s="194"/>
      <c r="H264" s="194"/>
      <c r="I264" s="194"/>
      <c r="J264" s="194"/>
      <c r="K264" s="194"/>
      <c r="L264" s="194"/>
      <c r="M264" s="194"/>
      <c r="N264" s="194"/>
      <c r="O264" s="194"/>
      <c r="P264" s="194"/>
      <c r="Q264" s="194"/>
      <c r="R264" s="194"/>
      <c r="S264" s="194"/>
      <c r="T264" s="194"/>
      <c r="U264" s="194"/>
      <c r="V264" s="194"/>
      <c r="W264" s="194"/>
      <c r="X264" s="194"/>
      <c r="Y264" s="194"/>
      <c r="Z264" s="194"/>
      <c r="AA264" s="14"/>
      <c r="AB264" s="14"/>
      <c r="AC264" s="14"/>
      <c r="AD264" s="14"/>
      <c r="AE264" s="194"/>
      <c r="AF264" s="194"/>
      <c r="AG264" s="14"/>
      <c r="AH264" s="14"/>
      <c r="AI264" s="14"/>
      <c r="AJ264" s="14"/>
      <c r="AK264" s="14"/>
      <c r="AL264" s="14"/>
      <c r="AM264" s="14"/>
    </row>
    <row r="265" spans="1:39" x14ac:dyDescent="0.2">
      <c r="A265" s="194"/>
      <c r="B265" s="194"/>
      <c r="C265" s="194"/>
      <c r="D265" s="194"/>
      <c r="E265" s="194"/>
      <c r="F265" s="194"/>
      <c r="G265" s="194"/>
      <c r="H265" s="194"/>
      <c r="I265" s="194"/>
      <c r="J265" s="194"/>
      <c r="K265" s="194"/>
      <c r="L265" s="194"/>
      <c r="M265" s="194"/>
      <c r="N265" s="194"/>
      <c r="O265" s="194"/>
      <c r="P265" s="194"/>
      <c r="Q265" s="194"/>
      <c r="R265" s="194"/>
      <c r="S265" s="194"/>
      <c r="T265" s="194"/>
      <c r="U265" s="194"/>
      <c r="V265" s="194"/>
      <c r="W265" s="194"/>
      <c r="X265" s="194"/>
      <c r="Y265" s="194"/>
      <c r="Z265" s="194"/>
      <c r="AA265" s="14"/>
      <c r="AB265" s="14"/>
      <c r="AC265" s="14"/>
      <c r="AD265" s="14"/>
      <c r="AE265" s="194"/>
      <c r="AF265" s="194"/>
      <c r="AG265" s="14"/>
      <c r="AH265" s="14"/>
      <c r="AI265" s="14"/>
      <c r="AJ265" s="14"/>
      <c r="AK265" s="14"/>
      <c r="AL265" s="14"/>
      <c r="AM265" s="14"/>
    </row>
    <row r="266" spans="1:39" x14ac:dyDescent="0.2">
      <c r="A266" s="194"/>
      <c r="B266" s="194"/>
      <c r="C266" s="194"/>
      <c r="D266" s="194"/>
      <c r="E266" s="194"/>
      <c r="F266" s="194"/>
      <c r="G266" s="194"/>
      <c r="H266" s="194"/>
      <c r="I266" s="194"/>
      <c r="J266" s="194"/>
      <c r="K266" s="194"/>
      <c r="L266" s="194"/>
      <c r="M266" s="194"/>
      <c r="N266" s="194"/>
      <c r="O266" s="194"/>
      <c r="P266" s="194"/>
      <c r="Q266" s="194"/>
      <c r="R266" s="194"/>
      <c r="S266" s="194"/>
      <c r="T266" s="194"/>
      <c r="U266" s="194"/>
      <c r="V266" s="194"/>
      <c r="W266" s="194"/>
      <c r="X266" s="194"/>
      <c r="Y266" s="194"/>
      <c r="Z266" s="194"/>
      <c r="AA266" s="14"/>
      <c r="AB266" s="14"/>
      <c r="AC266" s="14"/>
      <c r="AD266" s="14"/>
      <c r="AE266" s="194"/>
      <c r="AF266" s="194"/>
      <c r="AG266" s="14"/>
      <c r="AH266" s="14"/>
      <c r="AI266" s="14"/>
      <c r="AJ266" s="14"/>
      <c r="AK266" s="14"/>
      <c r="AL266" s="14"/>
      <c r="AM266" s="14"/>
    </row>
    <row r="267" spans="1:39" x14ac:dyDescent="0.2">
      <c r="A267" s="194"/>
      <c r="B267" s="194"/>
      <c r="C267" s="194"/>
      <c r="D267" s="194"/>
      <c r="E267" s="194"/>
      <c r="F267" s="194"/>
      <c r="G267" s="194"/>
      <c r="H267" s="194"/>
      <c r="I267" s="194"/>
      <c r="J267" s="194"/>
      <c r="K267" s="194"/>
      <c r="L267" s="194"/>
      <c r="M267" s="194"/>
      <c r="N267" s="194"/>
      <c r="O267" s="194"/>
      <c r="P267" s="194"/>
      <c r="Q267" s="194"/>
      <c r="R267" s="194"/>
      <c r="S267" s="194"/>
      <c r="T267" s="194"/>
      <c r="U267" s="194"/>
      <c r="V267" s="194"/>
      <c r="W267" s="194"/>
      <c r="X267" s="194"/>
      <c r="Y267" s="194"/>
      <c r="Z267" s="194"/>
      <c r="AA267" s="14"/>
      <c r="AB267" s="14"/>
      <c r="AC267" s="14"/>
      <c r="AD267" s="14"/>
      <c r="AE267" s="194"/>
      <c r="AF267" s="194"/>
      <c r="AG267" s="14"/>
      <c r="AH267" s="14"/>
      <c r="AI267" s="14"/>
      <c r="AJ267" s="14"/>
      <c r="AK267" s="14"/>
      <c r="AL267" s="14"/>
      <c r="AM267" s="14"/>
    </row>
    <row r="268" spans="1:39" x14ac:dyDescent="0.2">
      <c r="A268" s="194"/>
      <c r="B268" s="194"/>
      <c r="C268" s="194"/>
      <c r="D268" s="194"/>
      <c r="E268" s="194"/>
      <c r="F268" s="194"/>
      <c r="G268" s="194"/>
      <c r="H268" s="194"/>
      <c r="I268" s="194"/>
      <c r="J268" s="194"/>
      <c r="K268" s="194"/>
      <c r="L268" s="194"/>
      <c r="M268" s="194"/>
      <c r="N268" s="194"/>
      <c r="O268" s="194"/>
      <c r="P268" s="194"/>
      <c r="Q268" s="194"/>
      <c r="R268" s="194"/>
      <c r="S268" s="194"/>
      <c r="T268" s="194"/>
      <c r="U268" s="194"/>
      <c r="V268" s="194"/>
      <c r="W268" s="194"/>
      <c r="X268" s="194"/>
      <c r="Y268" s="194"/>
      <c r="Z268" s="194"/>
      <c r="AA268" s="14"/>
      <c r="AB268" s="14"/>
      <c r="AC268" s="14"/>
      <c r="AD268" s="14"/>
      <c r="AE268" s="194"/>
      <c r="AF268" s="194"/>
      <c r="AG268" s="14"/>
      <c r="AH268" s="14"/>
      <c r="AI268" s="14"/>
      <c r="AJ268" s="14"/>
      <c r="AK268" s="14"/>
      <c r="AL268" s="14"/>
      <c r="AM268" s="14"/>
    </row>
    <row r="269" spans="1:39" x14ac:dyDescent="0.2">
      <c r="A269" s="194"/>
      <c r="B269" s="194"/>
      <c r="C269" s="194"/>
      <c r="D269" s="194"/>
      <c r="E269" s="194"/>
      <c r="F269" s="194"/>
      <c r="G269" s="194"/>
      <c r="H269" s="194"/>
      <c r="I269" s="194"/>
      <c r="J269" s="194"/>
      <c r="K269" s="194"/>
      <c r="L269" s="194"/>
      <c r="M269" s="194"/>
      <c r="N269" s="194"/>
      <c r="O269" s="194"/>
      <c r="P269" s="194"/>
      <c r="Q269" s="194"/>
      <c r="R269" s="194"/>
      <c r="S269" s="194"/>
      <c r="T269" s="194"/>
      <c r="U269" s="194"/>
      <c r="V269" s="194"/>
      <c r="W269" s="194"/>
      <c r="X269" s="194"/>
      <c r="Y269" s="194"/>
      <c r="Z269" s="194"/>
      <c r="AA269" s="14"/>
      <c r="AB269" s="14"/>
      <c r="AC269" s="14"/>
      <c r="AD269" s="14"/>
      <c r="AE269" s="194"/>
      <c r="AF269" s="194"/>
      <c r="AG269" s="14"/>
      <c r="AH269" s="14"/>
      <c r="AI269" s="14"/>
      <c r="AJ269" s="14"/>
      <c r="AK269" s="14"/>
      <c r="AL269" s="14"/>
      <c r="AM269" s="14"/>
    </row>
    <row r="270" spans="1:39" x14ac:dyDescent="0.2">
      <c r="A270" s="194"/>
      <c r="B270" s="194"/>
      <c r="C270" s="194"/>
      <c r="D270" s="194"/>
      <c r="E270" s="194"/>
      <c r="F270" s="194"/>
      <c r="G270" s="194"/>
      <c r="H270" s="194"/>
      <c r="I270" s="194"/>
      <c r="J270" s="194"/>
      <c r="K270" s="194"/>
      <c r="L270" s="194"/>
      <c r="M270" s="194"/>
      <c r="N270" s="194"/>
      <c r="O270" s="194"/>
      <c r="P270" s="194"/>
      <c r="Q270" s="194"/>
      <c r="R270" s="194"/>
      <c r="S270" s="194"/>
      <c r="T270" s="194"/>
      <c r="U270" s="194"/>
      <c r="V270" s="194"/>
      <c r="W270" s="194"/>
      <c r="X270" s="194"/>
      <c r="Y270" s="194"/>
      <c r="Z270" s="194"/>
      <c r="AA270" s="14"/>
      <c r="AB270" s="14"/>
      <c r="AC270" s="14"/>
      <c r="AD270" s="14"/>
      <c r="AE270" s="194"/>
      <c r="AF270" s="194"/>
      <c r="AG270" s="14"/>
      <c r="AH270" s="14"/>
      <c r="AI270" s="14"/>
      <c r="AJ270" s="14"/>
      <c r="AK270" s="14"/>
      <c r="AL270" s="14"/>
      <c r="AM270" s="14"/>
    </row>
    <row r="271" spans="1:39" x14ac:dyDescent="0.2">
      <c r="A271" s="194"/>
      <c r="B271" s="194"/>
      <c r="C271" s="194"/>
      <c r="D271" s="194"/>
      <c r="E271" s="194"/>
      <c r="F271" s="194"/>
      <c r="G271" s="194"/>
      <c r="H271" s="194"/>
      <c r="I271" s="194"/>
      <c r="J271" s="194"/>
      <c r="K271" s="194"/>
      <c r="L271" s="194"/>
      <c r="M271" s="194"/>
      <c r="N271" s="194"/>
      <c r="O271" s="194"/>
      <c r="P271" s="194"/>
      <c r="Q271" s="194"/>
      <c r="R271" s="194"/>
      <c r="S271" s="194"/>
      <c r="T271" s="194"/>
      <c r="U271" s="194"/>
      <c r="V271" s="194"/>
      <c r="W271" s="194"/>
      <c r="X271" s="194"/>
      <c r="Y271" s="194"/>
      <c r="Z271" s="194"/>
      <c r="AA271" s="14"/>
      <c r="AB271" s="14"/>
      <c r="AC271" s="14"/>
      <c r="AD271" s="14"/>
      <c r="AE271" s="194"/>
      <c r="AF271" s="194"/>
      <c r="AG271" s="14"/>
      <c r="AH271" s="14"/>
      <c r="AI271" s="14"/>
      <c r="AJ271" s="14"/>
      <c r="AK271" s="14"/>
      <c r="AL271" s="14"/>
      <c r="AM271" s="14"/>
    </row>
    <row r="272" spans="1:39" x14ac:dyDescent="0.2">
      <c r="A272" s="194"/>
      <c r="B272" s="194"/>
      <c r="C272" s="194"/>
      <c r="D272" s="194"/>
      <c r="E272" s="194"/>
      <c r="F272" s="194"/>
      <c r="G272" s="194"/>
      <c r="H272" s="194"/>
      <c r="I272" s="194"/>
      <c r="J272" s="194"/>
      <c r="K272" s="194"/>
      <c r="L272" s="194"/>
      <c r="M272" s="194"/>
      <c r="N272" s="194"/>
      <c r="O272" s="194"/>
      <c r="P272" s="194"/>
      <c r="Q272" s="194"/>
      <c r="R272" s="194"/>
      <c r="S272" s="194"/>
      <c r="T272" s="194"/>
      <c r="U272" s="194"/>
      <c r="V272" s="194"/>
      <c r="W272" s="194"/>
      <c r="X272" s="194"/>
      <c r="Y272" s="194"/>
      <c r="Z272" s="194"/>
      <c r="AA272" s="14"/>
      <c r="AB272" s="14"/>
      <c r="AC272" s="14"/>
      <c r="AD272" s="14"/>
      <c r="AE272" s="194"/>
      <c r="AF272" s="194"/>
      <c r="AG272" s="14"/>
      <c r="AH272" s="14"/>
      <c r="AI272" s="14"/>
      <c r="AJ272" s="14"/>
      <c r="AK272" s="14"/>
      <c r="AL272" s="14"/>
      <c r="AM272" s="14"/>
    </row>
    <row r="273" spans="1:39" x14ac:dyDescent="0.2">
      <c r="A273" s="194"/>
      <c r="B273" s="194"/>
      <c r="C273" s="194"/>
      <c r="D273" s="194"/>
      <c r="E273" s="194"/>
      <c r="F273" s="194"/>
      <c r="G273" s="194"/>
      <c r="H273" s="194"/>
      <c r="I273" s="194"/>
      <c r="J273" s="194"/>
      <c r="K273" s="194"/>
      <c r="L273" s="194"/>
      <c r="M273" s="194"/>
      <c r="N273" s="194"/>
      <c r="O273" s="194"/>
      <c r="P273" s="194"/>
      <c r="Q273" s="194"/>
      <c r="R273" s="194"/>
      <c r="S273" s="194"/>
      <c r="T273" s="194"/>
      <c r="U273" s="194"/>
      <c r="V273" s="194"/>
      <c r="W273" s="194"/>
      <c r="X273" s="194"/>
      <c r="Y273" s="194"/>
      <c r="Z273" s="194"/>
      <c r="AA273" s="14"/>
      <c r="AB273" s="14"/>
      <c r="AC273" s="14"/>
      <c r="AD273" s="14"/>
      <c r="AE273" s="194"/>
      <c r="AF273" s="194"/>
      <c r="AG273" s="14"/>
      <c r="AH273" s="14"/>
      <c r="AI273" s="14"/>
      <c r="AJ273" s="14"/>
      <c r="AK273" s="14"/>
      <c r="AL273" s="14"/>
      <c r="AM273" s="14"/>
    </row>
    <row r="274" spans="1:39" x14ac:dyDescent="0.2">
      <c r="A274" s="194"/>
      <c r="B274" s="194"/>
      <c r="C274" s="194"/>
      <c r="D274" s="194"/>
      <c r="E274" s="194"/>
      <c r="F274" s="194"/>
      <c r="G274" s="194"/>
      <c r="H274" s="194"/>
      <c r="I274" s="194"/>
      <c r="J274" s="194"/>
      <c r="K274" s="194"/>
      <c r="L274" s="194"/>
      <c r="M274" s="194"/>
      <c r="N274" s="194"/>
      <c r="O274" s="194"/>
      <c r="P274" s="194"/>
      <c r="Q274" s="194"/>
      <c r="R274" s="194"/>
      <c r="S274" s="194"/>
      <c r="T274" s="194"/>
      <c r="U274" s="194"/>
      <c r="V274" s="194"/>
      <c r="W274" s="194"/>
      <c r="X274" s="194"/>
      <c r="Y274" s="194"/>
      <c r="Z274" s="194"/>
      <c r="AA274" s="14"/>
      <c r="AB274" s="14"/>
      <c r="AC274" s="14"/>
      <c r="AD274" s="14"/>
      <c r="AE274" s="194"/>
      <c r="AF274" s="194"/>
      <c r="AG274" s="14"/>
      <c r="AH274" s="14"/>
      <c r="AI274" s="14"/>
      <c r="AJ274" s="14"/>
      <c r="AK274" s="14"/>
      <c r="AL274" s="14"/>
      <c r="AM274" s="14"/>
    </row>
    <row r="275" spans="1:39" x14ac:dyDescent="0.2">
      <c r="A275" s="194"/>
      <c r="B275" s="194"/>
      <c r="C275" s="194"/>
      <c r="D275" s="194"/>
      <c r="E275" s="194"/>
      <c r="F275" s="194"/>
      <c r="G275" s="194"/>
      <c r="H275" s="194"/>
      <c r="I275" s="194"/>
      <c r="J275" s="194"/>
      <c r="K275" s="194"/>
      <c r="L275" s="194"/>
      <c r="M275" s="194"/>
      <c r="N275" s="194"/>
      <c r="O275" s="194"/>
      <c r="P275" s="194"/>
      <c r="Q275" s="194"/>
      <c r="R275" s="194"/>
      <c r="S275" s="194"/>
      <c r="T275" s="194"/>
      <c r="U275" s="194"/>
      <c r="V275" s="194"/>
      <c r="W275" s="194"/>
      <c r="X275" s="194"/>
      <c r="Y275" s="194"/>
      <c r="Z275" s="194"/>
      <c r="AA275" s="14"/>
      <c r="AB275" s="14"/>
      <c r="AC275" s="14"/>
      <c r="AD275" s="14"/>
      <c r="AE275" s="194"/>
      <c r="AF275" s="194"/>
      <c r="AG275" s="14"/>
      <c r="AH275" s="14"/>
      <c r="AI275" s="14"/>
      <c r="AJ275" s="14"/>
      <c r="AK275" s="14"/>
      <c r="AL275" s="14"/>
      <c r="AM275" s="14"/>
    </row>
    <row r="276" spans="1:39" x14ac:dyDescent="0.2">
      <c r="A276" s="194"/>
      <c r="B276" s="194"/>
      <c r="C276" s="194"/>
      <c r="D276" s="194"/>
      <c r="E276" s="194"/>
      <c r="F276" s="194"/>
      <c r="G276" s="194"/>
      <c r="H276" s="194"/>
      <c r="I276" s="194"/>
      <c r="J276" s="194"/>
      <c r="K276" s="194"/>
      <c r="L276" s="194"/>
      <c r="M276" s="194"/>
      <c r="N276" s="194"/>
      <c r="O276" s="194"/>
      <c r="P276" s="194"/>
      <c r="Q276" s="194"/>
      <c r="R276" s="194"/>
      <c r="S276" s="194"/>
      <c r="T276" s="194"/>
      <c r="U276" s="194"/>
      <c r="V276" s="194"/>
      <c r="W276" s="194"/>
      <c r="X276" s="194"/>
      <c r="Y276" s="194"/>
      <c r="Z276" s="194"/>
      <c r="AA276" s="14"/>
      <c r="AB276" s="14"/>
      <c r="AC276" s="14"/>
      <c r="AD276" s="14"/>
      <c r="AE276" s="194"/>
      <c r="AF276" s="194"/>
      <c r="AG276" s="14"/>
      <c r="AH276" s="14"/>
      <c r="AI276" s="14"/>
      <c r="AJ276" s="14"/>
      <c r="AK276" s="14"/>
      <c r="AL276" s="14"/>
      <c r="AM276" s="14"/>
    </row>
    <row r="277" spans="1:39" x14ac:dyDescent="0.2">
      <c r="A277" s="194"/>
      <c r="B277" s="194"/>
      <c r="C277" s="194"/>
      <c r="D277" s="194"/>
      <c r="E277" s="194"/>
      <c r="F277" s="194"/>
      <c r="G277" s="194"/>
      <c r="H277" s="194"/>
      <c r="I277" s="194"/>
      <c r="J277" s="194"/>
      <c r="K277" s="194"/>
      <c r="L277" s="194"/>
      <c r="M277" s="194"/>
      <c r="N277" s="194"/>
      <c r="O277" s="194"/>
      <c r="P277" s="194"/>
      <c r="Q277" s="194"/>
      <c r="R277" s="194"/>
      <c r="S277" s="194"/>
      <c r="T277" s="194"/>
      <c r="U277" s="194"/>
      <c r="V277" s="194"/>
      <c r="W277" s="194"/>
      <c r="X277" s="194"/>
      <c r="Y277" s="194"/>
      <c r="Z277" s="194"/>
      <c r="AA277" s="14"/>
      <c r="AB277" s="14"/>
      <c r="AC277" s="14"/>
      <c r="AD277" s="14"/>
      <c r="AE277" s="194"/>
      <c r="AF277" s="194"/>
      <c r="AG277" s="14"/>
      <c r="AH277" s="14"/>
      <c r="AI277" s="14"/>
      <c r="AJ277" s="14"/>
      <c r="AK277" s="14"/>
      <c r="AL277" s="14"/>
      <c r="AM277" s="14"/>
    </row>
    <row r="278" spans="1:39" x14ac:dyDescent="0.2">
      <c r="A278" s="194"/>
      <c r="B278" s="194"/>
      <c r="C278" s="194"/>
      <c r="D278" s="194"/>
      <c r="E278" s="194"/>
      <c r="F278" s="194"/>
      <c r="G278" s="194"/>
      <c r="H278" s="194"/>
      <c r="I278" s="194"/>
      <c r="J278" s="194"/>
      <c r="K278" s="194"/>
      <c r="L278" s="194"/>
      <c r="M278" s="194"/>
      <c r="N278" s="194"/>
      <c r="O278" s="194"/>
      <c r="P278" s="194"/>
      <c r="Q278" s="194"/>
      <c r="R278" s="194"/>
      <c r="S278" s="194"/>
      <c r="T278" s="194"/>
      <c r="U278" s="194"/>
      <c r="V278" s="194"/>
      <c r="W278" s="194"/>
      <c r="X278" s="194"/>
      <c r="Y278" s="194"/>
      <c r="Z278" s="194"/>
      <c r="AA278" s="14"/>
      <c r="AB278" s="14"/>
      <c r="AC278" s="14"/>
      <c r="AD278" s="14"/>
      <c r="AE278" s="194"/>
      <c r="AF278" s="194"/>
      <c r="AG278" s="14"/>
      <c r="AH278" s="14"/>
      <c r="AI278" s="14"/>
      <c r="AJ278" s="14"/>
      <c r="AK278" s="14"/>
      <c r="AL278" s="14"/>
      <c r="AM278" s="14"/>
    </row>
    <row r="279" spans="1:39" x14ac:dyDescent="0.2">
      <c r="A279" s="194"/>
      <c r="B279" s="194"/>
      <c r="C279" s="194"/>
      <c r="D279" s="194"/>
      <c r="E279" s="194"/>
      <c r="F279" s="194"/>
      <c r="G279" s="194"/>
      <c r="H279" s="194"/>
      <c r="I279" s="194"/>
      <c r="J279" s="194"/>
      <c r="K279" s="194"/>
      <c r="L279" s="194"/>
      <c r="M279" s="194"/>
      <c r="N279" s="194"/>
      <c r="O279" s="194"/>
      <c r="P279" s="194"/>
      <c r="Q279" s="194"/>
      <c r="R279" s="194"/>
      <c r="S279" s="194"/>
      <c r="T279" s="194"/>
      <c r="U279" s="194"/>
      <c r="V279" s="194"/>
      <c r="W279" s="194"/>
      <c r="X279" s="194"/>
      <c r="Y279" s="194"/>
      <c r="Z279" s="194"/>
      <c r="AA279" s="14"/>
      <c r="AB279" s="14"/>
      <c r="AC279" s="14"/>
      <c r="AD279" s="14"/>
      <c r="AE279" s="14"/>
      <c r="AF279" s="14"/>
      <c r="AG279" s="14"/>
      <c r="AH279" s="14"/>
      <c r="AI279" s="14"/>
      <c r="AJ279" s="14"/>
      <c r="AK279" s="14"/>
      <c r="AL279" s="14"/>
      <c r="AM279" s="14"/>
    </row>
    <row r="280" spans="1:39" x14ac:dyDescent="0.2">
      <c r="A280" s="194"/>
      <c r="B280" s="194"/>
      <c r="C280" s="194"/>
      <c r="D280" s="194"/>
      <c r="E280" s="194"/>
      <c r="F280" s="194"/>
      <c r="G280" s="194"/>
      <c r="H280" s="194"/>
      <c r="I280" s="194"/>
      <c r="J280" s="194"/>
      <c r="K280" s="194"/>
      <c r="L280" s="194"/>
      <c r="M280" s="194"/>
      <c r="N280" s="194"/>
      <c r="O280" s="194"/>
      <c r="P280" s="194"/>
      <c r="Q280" s="194"/>
      <c r="R280" s="194"/>
      <c r="S280" s="194"/>
      <c r="T280" s="194"/>
      <c r="U280" s="194"/>
      <c r="V280" s="194"/>
      <c r="W280" s="194"/>
      <c r="X280" s="194"/>
      <c r="Y280" s="194"/>
      <c r="Z280" s="194"/>
      <c r="AA280" s="14"/>
      <c r="AB280" s="14"/>
      <c r="AC280" s="14"/>
      <c r="AD280" s="14"/>
      <c r="AE280" s="14"/>
      <c r="AF280" s="14"/>
      <c r="AG280" s="14"/>
      <c r="AH280" s="14"/>
      <c r="AI280" s="14"/>
      <c r="AJ280" s="14"/>
      <c r="AK280" s="14"/>
      <c r="AL280" s="14"/>
      <c r="AM280" s="14"/>
    </row>
    <row r="281" spans="1:39" x14ac:dyDescent="0.2">
      <c r="A281" s="194"/>
      <c r="B281" s="194"/>
      <c r="C281" s="194"/>
      <c r="D281" s="194"/>
      <c r="E281" s="194"/>
      <c r="F281" s="194"/>
      <c r="G281" s="194"/>
      <c r="H281" s="194"/>
      <c r="I281" s="194"/>
      <c r="J281" s="194"/>
      <c r="K281" s="194"/>
      <c r="L281" s="194"/>
      <c r="M281" s="194"/>
      <c r="N281" s="194"/>
      <c r="O281" s="194"/>
      <c r="P281" s="194"/>
      <c r="Q281" s="194"/>
      <c r="R281" s="194"/>
      <c r="S281" s="194"/>
      <c r="T281" s="194"/>
      <c r="U281" s="194"/>
      <c r="V281" s="194"/>
      <c r="W281" s="194"/>
      <c r="X281" s="194"/>
      <c r="Y281" s="194"/>
      <c r="Z281" s="194"/>
      <c r="AA281" s="14"/>
      <c r="AB281" s="14"/>
      <c r="AC281" s="14"/>
      <c r="AD281" s="14"/>
      <c r="AE281" s="14"/>
      <c r="AF281" s="14"/>
      <c r="AG281" s="14"/>
      <c r="AH281" s="14"/>
      <c r="AI281" s="14"/>
      <c r="AJ281" s="14"/>
      <c r="AK281" s="14"/>
      <c r="AL281" s="14"/>
      <c r="AM281" s="14"/>
    </row>
    <row r="282" spans="1:39" x14ac:dyDescent="0.2">
      <c r="A282" s="194"/>
      <c r="B282" s="194"/>
      <c r="C282" s="194"/>
      <c r="D282" s="194"/>
      <c r="E282" s="194"/>
      <c r="F282" s="194"/>
      <c r="G282" s="194"/>
      <c r="H282" s="194"/>
      <c r="I282" s="194"/>
      <c r="J282" s="194"/>
      <c r="K282" s="194"/>
      <c r="L282" s="194"/>
      <c r="M282" s="194"/>
      <c r="N282" s="194"/>
      <c r="O282" s="194"/>
      <c r="P282" s="194"/>
      <c r="Q282" s="194"/>
      <c r="R282" s="194"/>
      <c r="S282" s="194"/>
      <c r="T282" s="194"/>
      <c r="U282" s="194"/>
      <c r="V282" s="194"/>
      <c r="W282" s="194"/>
      <c r="X282" s="194"/>
      <c r="Y282" s="194"/>
      <c r="Z282" s="194"/>
      <c r="AA282" s="14"/>
      <c r="AB282" s="14"/>
      <c r="AC282" s="14"/>
      <c r="AD282" s="14"/>
      <c r="AE282" s="14"/>
      <c r="AF282" s="14"/>
      <c r="AG282" s="14"/>
      <c r="AH282" s="14"/>
      <c r="AI282" s="14"/>
      <c r="AJ282" s="14"/>
      <c r="AK282" s="14"/>
      <c r="AL282" s="14"/>
      <c r="AM282" s="14"/>
    </row>
    <row r="283" spans="1:39" x14ac:dyDescent="0.2">
      <c r="A283" s="194"/>
      <c r="B283" s="194"/>
      <c r="C283" s="194"/>
      <c r="D283" s="194"/>
      <c r="E283" s="194"/>
      <c r="F283" s="194"/>
      <c r="G283" s="194"/>
      <c r="H283" s="194"/>
      <c r="I283" s="194"/>
      <c r="J283" s="194"/>
      <c r="K283" s="194"/>
      <c r="L283" s="194"/>
      <c r="M283" s="194"/>
      <c r="N283" s="194"/>
      <c r="O283" s="194"/>
      <c r="P283" s="194"/>
      <c r="Q283" s="194"/>
      <c r="R283" s="194"/>
      <c r="S283" s="194"/>
      <c r="T283" s="194"/>
      <c r="U283" s="194"/>
      <c r="V283" s="194"/>
      <c r="W283" s="194"/>
      <c r="X283" s="194"/>
      <c r="Y283" s="194"/>
      <c r="Z283" s="194"/>
      <c r="AA283" s="14"/>
      <c r="AB283" s="14"/>
      <c r="AC283" s="14"/>
      <c r="AD283" s="14"/>
      <c r="AE283" s="14"/>
      <c r="AF283" s="14"/>
      <c r="AG283" s="14"/>
      <c r="AH283" s="14"/>
      <c r="AI283" s="14"/>
      <c r="AJ283" s="14"/>
      <c r="AK283" s="14"/>
      <c r="AL283" s="14"/>
      <c r="AM283" s="14"/>
    </row>
    <row r="284" spans="1:39" x14ac:dyDescent="0.2">
      <c r="A284" s="194"/>
      <c r="B284" s="194"/>
      <c r="C284" s="194"/>
      <c r="D284" s="194"/>
      <c r="E284" s="194"/>
      <c r="F284" s="194"/>
      <c r="G284" s="194"/>
      <c r="H284" s="194"/>
      <c r="I284" s="194"/>
      <c r="J284" s="194"/>
      <c r="K284" s="194"/>
      <c r="L284" s="194"/>
      <c r="M284" s="194"/>
      <c r="N284" s="194"/>
      <c r="O284" s="194"/>
      <c r="P284" s="194"/>
      <c r="Q284" s="194"/>
      <c r="R284" s="194"/>
      <c r="S284" s="194"/>
      <c r="T284" s="194"/>
      <c r="U284" s="194"/>
      <c r="V284" s="194"/>
      <c r="W284" s="194"/>
      <c r="X284" s="194"/>
      <c r="Y284" s="194"/>
      <c r="Z284" s="194"/>
      <c r="AA284" s="14"/>
      <c r="AB284" s="14"/>
      <c r="AC284" s="14"/>
      <c r="AD284" s="14"/>
      <c r="AE284" s="14"/>
      <c r="AF284" s="14"/>
      <c r="AG284" s="14"/>
      <c r="AH284" s="14"/>
      <c r="AI284" s="14"/>
      <c r="AJ284" s="14"/>
      <c r="AK284" s="14"/>
      <c r="AL284" s="14"/>
      <c r="AM284" s="14"/>
    </row>
    <row r="285" spans="1:39" x14ac:dyDescent="0.2">
      <c r="A285" s="194"/>
      <c r="B285" s="194"/>
      <c r="C285" s="194"/>
      <c r="D285" s="194"/>
      <c r="E285" s="194"/>
      <c r="F285" s="194"/>
      <c r="G285" s="194"/>
      <c r="H285" s="194"/>
      <c r="I285" s="194"/>
      <c r="J285" s="194"/>
      <c r="K285" s="194"/>
      <c r="L285" s="194"/>
      <c r="M285" s="194"/>
      <c r="N285" s="194"/>
      <c r="O285" s="194"/>
      <c r="P285" s="194"/>
      <c r="Q285" s="194"/>
      <c r="R285" s="194"/>
      <c r="S285" s="194"/>
      <c r="T285" s="194"/>
      <c r="U285" s="194"/>
      <c r="V285" s="194"/>
      <c r="W285" s="194"/>
      <c r="X285" s="194"/>
      <c r="Y285" s="194"/>
      <c r="Z285" s="194"/>
      <c r="AA285" s="14"/>
      <c r="AB285" s="14"/>
      <c r="AC285" s="14"/>
      <c r="AD285" s="14"/>
      <c r="AE285" s="14"/>
      <c r="AF285" s="14"/>
      <c r="AG285" s="14"/>
      <c r="AH285" s="14"/>
      <c r="AI285" s="14"/>
      <c r="AJ285" s="14"/>
      <c r="AK285" s="14"/>
      <c r="AL285" s="14"/>
      <c r="AM285" s="14"/>
    </row>
    <row r="286" spans="1:39" x14ac:dyDescent="0.2">
      <c r="A286" s="194"/>
      <c r="B286" s="194"/>
      <c r="C286" s="194"/>
      <c r="D286" s="194"/>
      <c r="E286" s="194"/>
      <c r="F286" s="194"/>
      <c r="G286" s="194"/>
      <c r="H286" s="194"/>
      <c r="I286" s="194"/>
      <c r="J286" s="194"/>
      <c r="K286" s="194"/>
      <c r="L286" s="194"/>
      <c r="M286" s="194"/>
      <c r="N286" s="194"/>
      <c r="O286" s="194"/>
      <c r="P286" s="194"/>
      <c r="Q286" s="194"/>
      <c r="R286" s="194"/>
      <c r="S286" s="194"/>
      <c r="T286" s="194"/>
      <c r="U286" s="194"/>
      <c r="V286" s="194"/>
      <c r="W286" s="194"/>
      <c r="X286" s="194"/>
      <c r="Y286" s="194"/>
      <c r="Z286" s="194"/>
      <c r="AA286" s="14"/>
      <c r="AB286" s="14"/>
      <c r="AC286" s="14"/>
      <c r="AD286" s="14"/>
      <c r="AE286" s="14"/>
      <c r="AF286" s="14"/>
      <c r="AG286" s="14"/>
      <c r="AH286" s="14"/>
      <c r="AI286" s="14"/>
      <c r="AJ286" s="14"/>
      <c r="AK286" s="14"/>
      <c r="AL286" s="14"/>
      <c r="AM286" s="14"/>
    </row>
    <row r="287" spans="1:39" x14ac:dyDescent="0.2">
      <c r="A287" s="194"/>
      <c r="B287" s="194"/>
      <c r="C287" s="194"/>
      <c r="D287" s="194"/>
      <c r="E287" s="194"/>
      <c r="F287" s="194"/>
      <c r="G287" s="194"/>
      <c r="H287" s="194"/>
      <c r="I287" s="194"/>
      <c r="J287" s="194"/>
      <c r="K287" s="194"/>
      <c r="L287" s="194"/>
      <c r="M287" s="194"/>
      <c r="N287" s="194"/>
      <c r="O287" s="194"/>
      <c r="P287" s="194"/>
      <c r="Q287" s="194"/>
      <c r="R287" s="194"/>
      <c r="S287" s="194"/>
      <c r="T287" s="194"/>
      <c r="U287" s="194"/>
      <c r="V287" s="194"/>
      <c r="W287" s="194"/>
      <c r="X287" s="194"/>
      <c r="Y287" s="194"/>
      <c r="Z287" s="194"/>
      <c r="AA287" s="14"/>
      <c r="AB287" s="14"/>
      <c r="AC287" s="14"/>
      <c r="AD287" s="14"/>
      <c r="AE287" s="14"/>
      <c r="AF287" s="14"/>
      <c r="AG287" s="14"/>
      <c r="AH287" s="14"/>
      <c r="AI287" s="14"/>
      <c r="AJ287" s="14"/>
      <c r="AK287" s="14"/>
      <c r="AL287" s="14"/>
      <c r="AM287" s="14"/>
    </row>
    <row r="288" spans="1:39" x14ac:dyDescent="0.2">
      <c r="A288" s="194"/>
      <c r="B288" s="194"/>
      <c r="C288" s="194"/>
      <c r="D288" s="194"/>
      <c r="E288" s="194"/>
      <c r="F288" s="194"/>
      <c r="G288" s="194"/>
      <c r="H288" s="194"/>
      <c r="I288" s="194"/>
      <c r="J288" s="194"/>
      <c r="K288" s="194"/>
      <c r="L288" s="194"/>
      <c r="M288" s="194"/>
      <c r="N288" s="194"/>
      <c r="O288" s="194"/>
      <c r="P288" s="194"/>
      <c r="Q288" s="194"/>
      <c r="R288" s="194"/>
      <c r="S288" s="194"/>
      <c r="T288" s="194"/>
      <c r="U288" s="194"/>
      <c r="V288" s="194"/>
      <c r="W288" s="194"/>
      <c r="X288" s="194"/>
      <c r="Y288" s="194"/>
      <c r="Z288" s="194"/>
      <c r="AA288" s="14"/>
      <c r="AB288" s="14"/>
      <c r="AC288" s="14"/>
      <c r="AD288" s="14"/>
      <c r="AE288" s="14"/>
      <c r="AF288" s="14"/>
      <c r="AG288" s="14"/>
      <c r="AH288" s="14"/>
      <c r="AI288" s="14"/>
      <c r="AJ288" s="14"/>
      <c r="AK288" s="14"/>
      <c r="AL288" s="14"/>
      <c r="AM288" s="14"/>
    </row>
    <row r="289" spans="1:39" x14ac:dyDescent="0.2">
      <c r="A289" s="194"/>
      <c r="B289" s="194"/>
      <c r="C289" s="194"/>
      <c r="D289" s="194"/>
      <c r="E289" s="194"/>
      <c r="F289" s="194"/>
      <c r="G289" s="194"/>
      <c r="H289" s="194"/>
      <c r="I289" s="194"/>
      <c r="J289" s="194"/>
      <c r="K289" s="194"/>
      <c r="L289" s="194"/>
      <c r="M289" s="194"/>
      <c r="N289" s="194"/>
      <c r="O289" s="194"/>
      <c r="P289" s="194"/>
      <c r="Q289" s="194"/>
      <c r="R289" s="194"/>
      <c r="S289" s="194"/>
      <c r="T289" s="194"/>
      <c r="U289" s="194"/>
      <c r="V289" s="194"/>
      <c r="W289" s="194"/>
      <c r="X289" s="194"/>
      <c r="Y289" s="194"/>
      <c r="Z289" s="194"/>
      <c r="AA289" s="14"/>
      <c r="AB289" s="14"/>
      <c r="AC289" s="14"/>
      <c r="AD289" s="14"/>
      <c r="AE289" s="14"/>
      <c r="AF289" s="14"/>
      <c r="AG289" s="14"/>
      <c r="AH289" s="14"/>
      <c r="AI289" s="14"/>
      <c r="AJ289" s="14"/>
      <c r="AK289" s="14"/>
      <c r="AL289" s="14"/>
      <c r="AM289" s="14"/>
    </row>
    <row r="290" spans="1:39" x14ac:dyDescent="0.2">
      <c r="A290" s="194"/>
      <c r="B290" s="194"/>
      <c r="C290" s="194"/>
      <c r="D290" s="194"/>
      <c r="E290" s="194"/>
      <c r="F290" s="194"/>
      <c r="G290" s="194"/>
      <c r="H290" s="194"/>
      <c r="I290" s="194"/>
      <c r="J290" s="194"/>
      <c r="K290" s="194"/>
      <c r="L290" s="194"/>
      <c r="M290" s="194"/>
      <c r="N290" s="194"/>
      <c r="O290" s="194"/>
      <c r="P290" s="194"/>
      <c r="Q290" s="194"/>
      <c r="R290" s="194"/>
      <c r="S290" s="194"/>
      <c r="T290" s="194"/>
      <c r="U290" s="194"/>
      <c r="V290" s="194"/>
      <c r="W290" s="194"/>
      <c r="X290" s="194"/>
      <c r="Y290" s="194"/>
      <c r="Z290" s="194"/>
      <c r="AA290" s="14"/>
      <c r="AB290" s="14"/>
      <c r="AC290" s="14"/>
      <c r="AD290" s="14"/>
      <c r="AE290" s="14"/>
      <c r="AF290" s="14"/>
      <c r="AG290" s="14"/>
      <c r="AH290" s="14"/>
      <c r="AI290" s="14"/>
      <c r="AJ290" s="14"/>
      <c r="AK290" s="14"/>
      <c r="AL290" s="14"/>
      <c r="AM290" s="14"/>
    </row>
    <row r="291" spans="1:39" x14ac:dyDescent="0.2">
      <c r="A291" s="194"/>
      <c r="B291" s="194"/>
      <c r="C291" s="194"/>
      <c r="D291" s="194"/>
      <c r="E291" s="194"/>
      <c r="F291" s="194"/>
      <c r="G291" s="194"/>
      <c r="H291" s="194"/>
      <c r="I291" s="194"/>
      <c r="J291" s="194"/>
      <c r="K291" s="194"/>
      <c r="L291" s="194"/>
      <c r="M291" s="194"/>
      <c r="N291" s="194"/>
      <c r="O291" s="194"/>
      <c r="P291" s="194"/>
      <c r="Q291" s="194"/>
      <c r="R291" s="194"/>
      <c r="S291" s="194"/>
      <c r="T291" s="194"/>
      <c r="U291" s="194"/>
      <c r="V291" s="194"/>
      <c r="W291" s="194"/>
      <c r="X291" s="194"/>
      <c r="Y291" s="194"/>
      <c r="Z291" s="194"/>
      <c r="AA291" s="14"/>
      <c r="AB291" s="14"/>
      <c r="AC291" s="14"/>
      <c r="AD291" s="14"/>
      <c r="AE291" s="14"/>
      <c r="AF291" s="14"/>
      <c r="AG291" s="14"/>
      <c r="AH291" s="14"/>
      <c r="AI291" s="14"/>
      <c r="AJ291" s="14"/>
      <c r="AK291" s="14"/>
      <c r="AL291" s="14"/>
      <c r="AM291" s="14"/>
    </row>
    <row r="292" spans="1:39" x14ac:dyDescent="0.2">
      <c r="A292" s="194"/>
      <c r="B292" s="194"/>
      <c r="C292" s="194"/>
      <c r="D292" s="194"/>
      <c r="E292" s="194"/>
      <c r="F292" s="194"/>
      <c r="G292" s="194"/>
      <c r="H292" s="194"/>
      <c r="I292" s="194"/>
      <c r="J292" s="194"/>
      <c r="K292" s="194"/>
      <c r="L292" s="194"/>
      <c r="M292" s="194"/>
      <c r="N292" s="194"/>
      <c r="O292" s="194"/>
      <c r="P292" s="194"/>
      <c r="Q292" s="194"/>
      <c r="R292" s="194"/>
      <c r="S292" s="194"/>
      <c r="T292" s="194"/>
      <c r="U292" s="194"/>
      <c r="V292" s="194"/>
      <c r="W292" s="194"/>
      <c r="X292" s="194"/>
      <c r="Y292" s="194"/>
      <c r="Z292" s="194"/>
      <c r="AA292" s="14"/>
      <c r="AB292" s="14"/>
      <c r="AC292" s="14"/>
      <c r="AD292" s="14"/>
      <c r="AE292" s="14"/>
      <c r="AF292" s="14"/>
      <c r="AG292" s="14"/>
      <c r="AH292" s="14"/>
      <c r="AI292" s="14"/>
      <c r="AJ292" s="14"/>
      <c r="AK292" s="14"/>
      <c r="AL292" s="14"/>
      <c r="AM292" s="14"/>
    </row>
    <row r="293" spans="1:39" x14ac:dyDescent="0.2">
      <c r="A293" s="194"/>
      <c r="B293" s="194"/>
      <c r="C293" s="194"/>
      <c r="D293" s="194"/>
      <c r="E293" s="194"/>
      <c r="F293" s="194"/>
      <c r="G293" s="194"/>
      <c r="H293" s="194"/>
      <c r="I293" s="194"/>
      <c r="J293" s="194"/>
      <c r="K293" s="194"/>
      <c r="L293" s="194"/>
      <c r="M293" s="194"/>
      <c r="N293" s="194"/>
      <c r="O293" s="194"/>
      <c r="P293" s="194"/>
      <c r="Q293" s="194"/>
      <c r="R293" s="194"/>
      <c r="S293" s="194"/>
      <c r="T293" s="194"/>
      <c r="U293" s="194"/>
      <c r="V293" s="194"/>
      <c r="W293" s="194"/>
      <c r="X293" s="194"/>
      <c r="Y293" s="194"/>
      <c r="Z293" s="194"/>
      <c r="AA293" s="14"/>
      <c r="AB293" s="14"/>
      <c r="AC293" s="14"/>
      <c r="AD293" s="14"/>
      <c r="AE293" s="14"/>
      <c r="AF293" s="14"/>
      <c r="AG293" s="14"/>
      <c r="AH293" s="14"/>
      <c r="AI293" s="14"/>
      <c r="AJ293" s="14"/>
      <c r="AK293" s="14"/>
      <c r="AL293" s="14"/>
      <c r="AM293" s="14"/>
    </row>
    <row r="294" spans="1:39" x14ac:dyDescent="0.2">
      <c r="A294" s="194"/>
      <c r="B294" s="194"/>
      <c r="C294" s="194"/>
      <c r="D294" s="194"/>
      <c r="E294" s="194"/>
      <c r="F294" s="194"/>
      <c r="G294" s="194"/>
      <c r="H294" s="194"/>
      <c r="I294" s="194"/>
      <c r="J294" s="194"/>
      <c r="K294" s="194"/>
      <c r="L294" s="194"/>
      <c r="M294" s="194"/>
      <c r="N294" s="194"/>
      <c r="O294" s="194"/>
      <c r="P294" s="194"/>
      <c r="Q294" s="194"/>
      <c r="R294" s="194"/>
      <c r="S294" s="194"/>
      <c r="T294" s="194"/>
      <c r="U294" s="194"/>
      <c r="V294" s="194"/>
      <c r="W294" s="194"/>
      <c r="X294" s="194"/>
      <c r="Y294" s="194"/>
      <c r="Z294" s="194"/>
      <c r="AA294" s="14"/>
      <c r="AB294" s="14"/>
      <c r="AC294" s="14"/>
      <c r="AD294" s="14"/>
      <c r="AE294" s="14"/>
      <c r="AF294" s="14"/>
      <c r="AG294" s="14"/>
      <c r="AH294" s="14"/>
      <c r="AI294" s="14"/>
      <c r="AJ294" s="14"/>
      <c r="AK294" s="14"/>
      <c r="AL294" s="14"/>
      <c r="AM294" s="14"/>
    </row>
    <row r="295" spans="1:39" x14ac:dyDescent="0.2">
      <c r="A295" s="194"/>
      <c r="B295" s="194"/>
      <c r="C295" s="194"/>
      <c r="D295" s="194"/>
      <c r="E295" s="194"/>
      <c r="F295" s="194"/>
      <c r="G295" s="194"/>
      <c r="H295" s="194"/>
      <c r="I295" s="194"/>
      <c r="J295" s="194"/>
      <c r="K295" s="194"/>
      <c r="L295" s="194"/>
      <c r="M295" s="194"/>
      <c r="N295" s="194"/>
      <c r="O295" s="194"/>
      <c r="P295" s="194"/>
      <c r="Q295" s="194"/>
      <c r="R295" s="194"/>
      <c r="S295" s="194"/>
      <c r="T295" s="194"/>
      <c r="U295" s="194"/>
      <c r="V295" s="194"/>
      <c r="W295" s="194"/>
      <c r="X295" s="194"/>
      <c r="Y295" s="194"/>
      <c r="Z295" s="194"/>
      <c r="AA295" s="14"/>
      <c r="AB295" s="14"/>
      <c r="AC295" s="14"/>
      <c r="AD295" s="14"/>
      <c r="AE295" s="14"/>
      <c r="AF295" s="14"/>
      <c r="AG295" s="14"/>
      <c r="AH295" s="14"/>
      <c r="AI295" s="14"/>
      <c r="AJ295" s="14"/>
      <c r="AK295" s="14"/>
      <c r="AL295" s="14"/>
      <c r="AM295" s="14"/>
    </row>
    <row r="296" spans="1:39" x14ac:dyDescent="0.2">
      <c r="A296" s="194"/>
      <c r="B296" s="194"/>
      <c r="C296" s="194"/>
      <c r="D296" s="194"/>
      <c r="E296" s="194"/>
      <c r="F296" s="194"/>
      <c r="G296" s="194"/>
      <c r="H296" s="194"/>
      <c r="I296" s="194"/>
      <c r="J296" s="194"/>
      <c r="K296" s="194"/>
      <c r="L296" s="194"/>
      <c r="M296" s="194"/>
      <c r="N296" s="194"/>
      <c r="O296" s="194"/>
      <c r="P296" s="194"/>
      <c r="Q296" s="194"/>
      <c r="R296" s="194"/>
      <c r="S296" s="194"/>
      <c r="T296" s="194"/>
      <c r="U296" s="194"/>
      <c r="V296" s="194"/>
      <c r="W296" s="194"/>
      <c r="X296" s="194"/>
      <c r="Y296" s="194"/>
      <c r="Z296" s="194"/>
      <c r="AA296" s="14"/>
      <c r="AB296" s="14"/>
      <c r="AC296" s="14"/>
      <c r="AD296" s="14"/>
      <c r="AE296" s="14"/>
      <c r="AF296" s="14"/>
      <c r="AG296" s="14"/>
      <c r="AH296" s="14"/>
      <c r="AI296" s="14"/>
      <c r="AJ296" s="14"/>
      <c r="AK296" s="14"/>
      <c r="AL296" s="14"/>
      <c r="AM296" s="14"/>
    </row>
    <row r="297" spans="1:39" x14ac:dyDescent="0.2">
      <c r="A297" s="194"/>
      <c r="B297" s="194"/>
      <c r="C297" s="194"/>
      <c r="D297" s="194"/>
      <c r="E297" s="194"/>
      <c r="F297" s="194"/>
      <c r="G297" s="194"/>
      <c r="H297" s="194"/>
      <c r="I297" s="194"/>
      <c r="J297" s="194"/>
      <c r="K297" s="194"/>
      <c r="L297" s="194"/>
      <c r="M297" s="194"/>
      <c r="N297" s="194"/>
      <c r="O297" s="194"/>
      <c r="P297" s="194"/>
      <c r="Q297" s="194"/>
      <c r="R297" s="194"/>
      <c r="S297" s="194"/>
      <c r="T297" s="194"/>
      <c r="U297" s="194"/>
      <c r="V297" s="194"/>
      <c r="W297" s="194"/>
      <c r="X297" s="194"/>
      <c r="Y297" s="194"/>
      <c r="Z297" s="194"/>
      <c r="AE297" s="14"/>
      <c r="AF297" s="14"/>
    </row>
    <row r="298" spans="1:39" x14ac:dyDescent="0.2">
      <c r="A298" s="194"/>
      <c r="B298" s="194"/>
      <c r="C298" s="194"/>
      <c r="D298" s="194"/>
      <c r="E298" s="194"/>
      <c r="F298" s="194"/>
      <c r="G298" s="194"/>
      <c r="H298" s="194"/>
      <c r="I298" s="194"/>
      <c r="J298" s="194"/>
      <c r="K298" s="194"/>
      <c r="L298" s="194"/>
      <c r="M298" s="194"/>
      <c r="N298" s="194"/>
      <c r="O298" s="194"/>
      <c r="P298" s="194"/>
      <c r="Q298" s="194"/>
      <c r="R298" s="194"/>
      <c r="S298" s="194"/>
      <c r="T298" s="194"/>
      <c r="U298" s="194"/>
      <c r="V298" s="194"/>
      <c r="W298" s="194"/>
      <c r="X298" s="194"/>
      <c r="Y298" s="194"/>
      <c r="Z298" s="194"/>
    </row>
    <row r="299" spans="1:39" x14ac:dyDescent="0.2">
      <c r="A299" s="194"/>
      <c r="B299" s="194"/>
      <c r="C299" s="194"/>
      <c r="D299" s="194"/>
      <c r="E299" s="194"/>
      <c r="F299" s="194"/>
      <c r="G299" s="194"/>
      <c r="H299" s="194"/>
      <c r="I299" s="194"/>
      <c r="J299" s="194"/>
      <c r="K299" s="194"/>
      <c r="L299" s="194"/>
      <c r="M299" s="194"/>
      <c r="N299" s="194"/>
      <c r="O299" s="194"/>
      <c r="P299" s="194"/>
      <c r="Q299" s="194"/>
      <c r="R299" s="194"/>
      <c r="S299" s="194"/>
      <c r="T299" s="194"/>
      <c r="U299" s="194"/>
      <c r="V299" s="194"/>
      <c r="W299" s="194"/>
      <c r="X299" s="194"/>
      <c r="Y299" s="194"/>
      <c r="Z299" s="194"/>
    </row>
    <row r="300" spans="1:39" x14ac:dyDescent="0.2">
      <c r="A300" s="194"/>
      <c r="B300" s="194"/>
      <c r="C300" s="194"/>
      <c r="D300" s="194"/>
      <c r="E300" s="194"/>
      <c r="F300" s="194"/>
      <c r="G300" s="194"/>
      <c r="H300" s="194"/>
      <c r="I300" s="194"/>
      <c r="J300" s="194"/>
      <c r="K300" s="194"/>
      <c r="L300" s="194"/>
      <c r="M300" s="194"/>
      <c r="N300" s="194"/>
      <c r="O300" s="194"/>
      <c r="P300" s="194"/>
      <c r="Q300" s="194"/>
      <c r="R300" s="194"/>
      <c r="S300" s="194"/>
      <c r="T300" s="194"/>
      <c r="U300" s="194"/>
      <c r="V300" s="194"/>
      <c r="W300" s="194"/>
      <c r="X300" s="194"/>
      <c r="Y300" s="194"/>
      <c r="Z300" s="194"/>
    </row>
    <row r="301" spans="1:39" x14ac:dyDescent="0.2">
      <c r="A301" s="194"/>
      <c r="B301" s="194"/>
      <c r="C301" s="194"/>
      <c r="D301" s="194"/>
      <c r="E301" s="194"/>
      <c r="F301" s="194"/>
      <c r="G301" s="194"/>
      <c r="H301" s="194"/>
      <c r="I301" s="194"/>
      <c r="J301" s="194"/>
      <c r="K301" s="194"/>
      <c r="L301" s="194"/>
      <c r="M301" s="194"/>
      <c r="N301" s="194"/>
      <c r="O301" s="194"/>
      <c r="P301" s="194"/>
      <c r="Q301" s="194"/>
      <c r="R301" s="194"/>
      <c r="S301" s="194"/>
      <c r="T301" s="194"/>
      <c r="U301" s="194"/>
      <c r="V301" s="194"/>
      <c r="W301" s="194"/>
      <c r="X301" s="194"/>
      <c r="Y301" s="194"/>
      <c r="Z301" s="194"/>
    </row>
    <row r="302" spans="1:39" x14ac:dyDescent="0.2">
      <c r="A302" s="194"/>
      <c r="B302" s="194"/>
      <c r="C302" s="194"/>
      <c r="D302" s="194"/>
      <c r="E302" s="194"/>
      <c r="F302" s="194"/>
      <c r="G302" s="194"/>
      <c r="H302" s="194"/>
      <c r="I302" s="194"/>
      <c r="J302" s="194"/>
      <c r="K302" s="194"/>
      <c r="L302" s="194"/>
      <c r="M302" s="194"/>
      <c r="N302" s="194"/>
      <c r="O302" s="194"/>
      <c r="P302" s="194"/>
      <c r="Q302" s="194"/>
      <c r="R302" s="194"/>
      <c r="S302" s="194"/>
      <c r="T302" s="194"/>
      <c r="U302" s="194"/>
      <c r="V302" s="194"/>
      <c r="W302" s="194"/>
      <c r="X302" s="194"/>
      <c r="Y302" s="194"/>
      <c r="Z302" s="194"/>
    </row>
    <row r="303" spans="1:39" x14ac:dyDescent="0.2">
      <c r="A303" s="194"/>
      <c r="B303" s="194"/>
      <c r="C303" s="194"/>
      <c r="D303" s="194"/>
      <c r="E303" s="194"/>
      <c r="F303" s="194"/>
      <c r="G303" s="194"/>
      <c r="H303" s="194"/>
      <c r="I303" s="194"/>
      <c r="J303" s="194"/>
      <c r="K303" s="194"/>
      <c r="L303" s="194"/>
      <c r="M303" s="194"/>
      <c r="N303" s="194"/>
      <c r="O303" s="194"/>
      <c r="P303" s="194"/>
      <c r="Q303" s="194"/>
      <c r="R303" s="194"/>
      <c r="S303" s="194"/>
      <c r="T303" s="194"/>
      <c r="U303" s="194"/>
      <c r="V303" s="194"/>
      <c r="W303" s="194"/>
      <c r="X303" s="194"/>
      <c r="Y303" s="194"/>
      <c r="Z303" s="194"/>
    </row>
    <row r="304" spans="1:39" x14ac:dyDescent="0.2">
      <c r="A304" s="194"/>
      <c r="B304" s="194"/>
      <c r="C304" s="194"/>
      <c r="D304" s="194"/>
      <c r="E304" s="194"/>
      <c r="F304" s="194"/>
      <c r="G304" s="194"/>
      <c r="H304" s="194"/>
      <c r="I304" s="194"/>
      <c r="J304" s="194"/>
      <c r="K304" s="194"/>
      <c r="L304" s="194"/>
      <c r="M304" s="194"/>
      <c r="N304" s="194"/>
      <c r="O304" s="194"/>
      <c r="P304" s="194"/>
      <c r="Q304" s="194"/>
      <c r="R304" s="194"/>
      <c r="S304" s="194"/>
      <c r="T304" s="194"/>
      <c r="U304" s="194"/>
      <c r="V304" s="194"/>
      <c r="W304" s="194"/>
      <c r="X304" s="194"/>
      <c r="Y304" s="194"/>
      <c r="Z304" s="194"/>
    </row>
    <row r="305" spans="1:26" x14ac:dyDescent="0.2">
      <c r="A305" s="194"/>
      <c r="B305" s="194"/>
      <c r="C305" s="194"/>
      <c r="D305" s="194"/>
      <c r="E305" s="194"/>
      <c r="F305" s="194"/>
      <c r="G305" s="194"/>
      <c r="H305" s="194"/>
      <c r="I305" s="194"/>
      <c r="J305" s="194"/>
      <c r="K305" s="194"/>
      <c r="L305" s="194"/>
      <c r="M305" s="194"/>
      <c r="N305" s="194"/>
      <c r="O305" s="194"/>
      <c r="P305" s="194"/>
      <c r="Q305" s="194"/>
      <c r="R305" s="194"/>
      <c r="S305" s="194"/>
      <c r="T305" s="194"/>
      <c r="U305" s="194"/>
      <c r="V305" s="194"/>
      <c r="W305" s="194"/>
      <c r="X305" s="194"/>
      <c r="Y305" s="194"/>
      <c r="Z305" s="194"/>
    </row>
    <row r="306" spans="1:26" x14ac:dyDescent="0.2">
      <c r="A306" s="194"/>
      <c r="B306" s="194"/>
      <c r="C306" s="194"/>
      <c r="D306" s="194"/>
      <c r="E306" s="194"/>
      <c r="F306" s="194"/>
      <c r="G306" s="194"/>
      <c r="H306" s="194"/>
      <c r="I306" s="194"/>
      <c r="J306" s="194"/>
      <c r="K306" s="194"/>
      <c r="L306" s="194"/>
      <c r="M306" s="194"/>
      <c r="N306" s="194"/>
      <c r="O306" s="194"/>
      <c r="P306" s="194"/>
      <c r="Q306" s="194"/>
      <c r="R306" s="194"/>
      <c r="S306" s="194"/>
      <c r="T306" s="194"/>
      <c r="U306" s="194"/>
      <c r="V306" s="194"/>
      <c r="W306" s="194"/>
      <c r="X306" s="194"/>
      <c r="Y306" s="194"/>
      <c r="Z306" s="194"/>
    </row>
    <row r="307" spans="1:26" x14ac:dyDescent="0.2">
      <c r="A307" s="194"/>
      <c r="B307" s="194"/>
      <c r="C307" s="194"/>
      <c r="D307" s="194"/>
      <c r="E307" s="194"/>
      <c r="F307" s="194"/>
      <c r="G307" s="194"/>
      <c r="H307" s="194"/>
      <c r="I307" s="194"/>
      <c r="J307" s="194"/>
      <c r="K307" s="194"/>
      <c r="L307" s="194"/>
      <c r="M307" s="194"/>
      <c r="N307" s="194"/>
      <c r="O307" s="194"/>
      <c r="P307" s="194"/>
      <c r="Q307" s="194"/>
      <c r="R307" s="194"/>
      <c r="S307" s="194"/>
      <c r="T307" s="194"/>
      <c r="U307" s="194"/>
      <c r="V307" s="194"/>
      <c r="W307" s="194"/>
      <c r="X307" s="194"/>
      <c r="Y307" s="194"/>
      <c r="Z307" s="194"/>
    </row>
    <row r="308" spans="1:26" x14ac:dyDescent="0.2">
      <c r="A308" s="194"/>
      <c r="B308" s="194"/>
      <c r="C308" s="194"/>
      <c r="D308" s="194"/>
      <c r="E308" s="194"/>
      <c r="F308" s="194"/>
      <c r="G308" s="194"/>
      <c r="H308" s="194"/>
      <c r="I308" s="194"/>
      <c r="J308" s="194"/>
      <c r="K308" s="194"/>
      <c r="L308" s="194"/>
      <c r="M308" s="194"/>
      <c r="N308" s="194"/>
      <c r="O308" s="194"/>
      <c r="P308" s="194"/>
      <c r="Q308" s="194"/>
      <c r="R308" s="194"/>
      <c r="S308" s="194"/>
      <c r="T308" s="194"/>
      <c r="U308" s="194"/>
      <c r="V308" s="194"/>
      <c r="W308" s="194"/>
      <c r="X308" s="194"/>
      <c r="Y308" s="194"/>
      <c r="Z308" s="194"/>
    </row>
    <row r="309" spans="1:26" x14ac:dyDescent="0.2">
      <c r="A309" s="194"/>
      <c r="B309" s="194"/>
      <c r="C309" s="194"/>
      <c r="D309" s="194"/>
      <c r="E309" s="194"/>
      <c r="F309" s="194"/>
      <c r="G309" s="194"/>
      <c r="H309" s="194"/>
      <c r="I309" s="194"/>
      <c r="J309" s="194"/>
      <c r="K309" s="194"/>
      <c r="L309" s="194"/>
      <c r="M309" s="194"/>
      <c r="N309" s="194"/>
      <c r="O309" s="194"/>
      <c r="P309" s="194"/>
      <c r="Q309" s="194"/>
      <c r="R309" s="194"/>
      <c r="S309" s="194"/>
      <c r="T309" s="194"/>
      <c r="U309" s="194"/>
      <c r="V309" s="194"/>
      <c r="W309" s="194"/>
      <c r="X309" s="194"/>
      <c r="Y309" s="194"/>
      <c r="Z309" s="194"/>
    </row>
    <row r="310" spans="1:26" x14ac:dyDescent="0.2">
      <c r="A310" s="194"/>
      <c r="B310" s="194"/>
      <c r="C310" s="194"/>
      <c r="D310" s="194"/>
      <c r="E310" s="194"/>
      <c r="F310" s="194"/>
      <c r="G310" s="194"/>
      <c r="H310" s="194"/>
      <c r="I310" s="194"/>
      <c r="J310" s="194"/>
      <c r="K310" s="194"/>
      <c r="L310" s="194"/>
      <c r="M310" s="194"/>
      <c r="N310" s="194"/>
      <c r="O310" s="194"/>
      <c r="P310" s="194"/>
      <c r="Q310" s="194"/>
      <c r="R310" s="194"/>
      <c r="S310" s="194"/>
      <c r="T310" s="194"/>
      <c r="U310" s="194"/>
      <c r="V310" s="194"/>
      <c r="W310" s="194"/>
      <c r="X310" s="194"/>
      <c r="Y310" s="194"/>
      <c r="Z310" s="194"/>
    </row>
    <row r="311" spans="1:26" x14ac:dyDescent="0.2">
      <c r="A311" s="194"/>
      <c r="B311" s="194"/>
      <c r="C311" s="194"/>
      <c r="D311" s="194"/>
      <c r="E311" s="194"/>
      <c r="F311" s="194"/>
      <c r="G311" s="194"/>
      <c r="H311" s="194"/>
      <c r="I311" s="194"/>
      <c r="J311" s="194"/>
      <c r="K311" s="194"/>
      <c r="L311" s="194"/>
      <c r="M311" s="194"/>
      <c r="N311" s="194"/>
      <c r="O311" s="194"/>
      <c r="P311" s="194"/>
      <c r="Q311" s="194"/>
      <c r="R311" s="194"/>
      <c r="S311" s="194"/>
      <c r="T311" s="194"/>
      <c r="U311" s="194"/>
      <c r="V311" s="194"/>
      <c r="W311" s="194"/>
      <c r="X311" s="194"/>
      <c r="Y311" s="194"/>
      <c r="Z311" s="194"/>
    </row>
    <row r="312" spans="1:26" x14ac:dyDescent="0.2">
      <c r="A312" s="194"/>
      <c r="B312" s="194"/>
      <c r="C312" s="194"/>
      <c r="D312" s="194"/>
      <c r="E312" s="194"/>
      <c r="F312" s="194"/>
      <c r="G312" s="194"/>
      <c r="H312" s="194"/>
      <c r="I312" s="194"/>
      <c r="J312" s="194"/>
      <c r="K312" s="194"/>
      <c r="L312" s="194"/>
      <c r="M312" s="194"/>
      <c r="N312" s="194"/>
      <c r="O312" s="194"/>
      <c r="P312" s="194"/>
      <c r="Q312" s="194"/>
      <c r="R312" s="194"/>
      <c r="S312" s="194"/>
      <c r="T312" s="194"/>
      <c r="U312" s="194"/>
      <c r="V312" s="194"/>
      <c r="W312" s="194"/>
      <c r="X312" s="194"/>
      <c r="Y312" s="194"/>
      <c r="Z312" s="194"/>
    </row>
    <row r="313" spans="1:26" x14ac:dyDescent="0.2">
      <c r="A313" s="194"/>
      <c r="B313" s="194"/>
      <c r="C313" s="194"/>
      <c r="D313" s="194"/>
      <c r="E313" s="194"/>
      <c r="F313" s="194"/>
      <c r="G313" s="194"/>
      <c r="H313" s="194"/>
      <c r="I313" s="194"/>
      <c r="J313" s="194"/>
      <c r="K313" s="194"/>
      <c r="L313" s="194"/>
      <c r="M313" s="194"/>
      <c r="N313" s="194"/>
      <c r="O313" s="194"/>
      <c r="P313" s="194"/>
      <c r="Q313" s="194"/>
      <c r="R313" s="194"/>
      <c r="S313" s="194"/>
      <c r="T313" s="194"/>
      <c r="U313" s="194"/>
      <c r="V313" s="194"/>
      <c r="W313" s="194"/>
      <c r="X313" s="194"/>
      <c r="Y313" s="194"/>
      <c r="Z313" s="194"/>
    </row>
    <row r="314" spans="1:26" x14ac:dyDescent="0.2">
      <c r="A314" s="194"/>
      <c r="B314" s="194"/>
      <c r="C314" s="194"/>
      <c r="D314" s="194"/>
      <c r="E314" s="194"/>
      <c r="F314" s="194"/>
      <c r="G314" s="194"/>
      <c r="H314" s="194"/>
      <c r="I314" s="194"/>
      <c r="J314" s="194"/>
      <c r="K314" s="194"/>
      <c r="L314" s="194"/>
      <c r="M314" s="194"/>
      <c r="N314" s="194"/>
      <c r="O314" s="194"/>
      <c r="P314" s="194"/>
      <c r="Q314" s="194"/>
      <c r="R314" s="194"/>
      <c r="S314" s="194"/>
      <c r="T314" s="194"/>
      <c r="U314" s="194"/>
      <c r="V314" s="194"/>
      <c r="W314" s="194"/>
      <c r="X314" s="194"/>
      <c r="Y314" s="194"/>
      <c r="Z314" s="194"/>
    </row>
    <row r="315" spans="1:26" x14ac:dyDescent="0.2">
      <c r="A315" s="194"/>
      <c r="B315" s="194"/>
      <c r="C315" s="194"/>
      <c r="D315" s="194"/>
      <c r="E315" s="194"/>
      <c r="F315" s="194"/>
      <c r="G315" s="194"/>
      <c r="H315" s="194"/>
      <c r="I315" s="194"/>
      <c r="J315" s="194"/>
      <c r="K315" s="194"/>
      <c r="L315" s="194"/>
      <c r="M315" s="194"/>
      <c r="N315" s="194"/>
      <c r="O315" s="194"/>
      <c r="P315" s="194"/>
      <c r="Q315" s="194"/>
      <c r="R315" s="194"/>
      <c r="S315" s="194"/>
      <c r="T315" s="194"/>
      <c r="U315" s="194"/>
      <c r="V315" s="194"/>
      <c r="W315" s="194"/>
      <c r="X315" s="194"/>
      <c r="Y315" s="194"/>
      <c r="Z315" s="194"/>
    </row>
    <row r="316" spans="1:26" x14ac:dyDescent="0.2">
      <c r="A316" s="194"/>
      <c r="B316" s="194"/>
      <c r="C316" s="194"/>
      <c r="D316" s="194"/>
      <c r="E316" s="194"/>
      <c r="F316" s="194"/>
      <c r="G316" s="194"/>
      <c r="H316" s="194"/>
      <c r="I316" s="194"/>
      <c r="J316" s="194"/>
      <c r="K316" s="194"/>
      <c r="L316" s="194"/>
      <c r="M316" s="194"/>
      <c r="N316" s="194"/>
      <c r="O316" s="194"/>
      <c r="P316" s="194"/>
      <c r="Q316" s="194"/>
      <c r="R316" s="194"/>
      <c r="S316" s="194"/>
      <c r="T316" s="194"/>
      <c r="U316" s="194"/>
      <c r="V316" s="194"/>
      <c r="W316" s="194"/>
      <c r="X316" s="194"/>
      <c r="Y316" s="194"/>
      <c r="Z316" s="194"/>
    </row>
    <row r="317" spans="1:26" x14ac:dyDescent="0.2">
      <c r="A317" s="194"/>
      <c r="B317" s="194"/>
      <c r="C317" s="194"/>
      <c r="D317" s="194"/>
      <c r="E317" s="194"/>
      <c r="F317" s="194"/>
      <c r="G317" s="194"/>
      <c r="H317" s="194"/>
      <c r="I317" s="194"/>
      <c r="J317" s="194"/>
      <c r="K317" s="194"/>
      <c r="L317" s="194"/>
      <c r="M317" s="194"/>
      <c r="N317" s="194"/>
      <c r="O317" s="194"/>
      <c r="P317" s="194"/>
      <c r="Q317" s="194"/>
      <c r="R317" s="194"/>
      <c r="S317" s="194"/>
      <c r="T317" s="194"/>
      <c r="U317" s="194"/>
      <c r="V317" s="194"/>
      <c r="W317" s="194"/>
      <c r="X317" s="194"/>
      <c r="Y317" s="194"/>
      <c r="Z317" s="194"/>
    </row>
    <row r="318" spans="1:26" x14ac:dyDescent="0.2">
      <c r="A318" s="194"/>
      <c r="B318" s="194"/>
      <c r="C318" s="194"/>
      <c r="D318" s="194"/>
      <c r="E318" s="194"/>
      <c r="F318" s="194"/>
      <c r="G318" s="194"/>
      <c r="H318" s="194"/>
      <c r="I318" s="194"/>
      <c r="J318" s="194"/>
      <c r="K318" s="194"/>
      <c r="L318" s="194"/>
      <c r="M318" s="194"/>
      <c r="N318" s="194"/>
      <c r="O318" s="194"/>
      <c r="P318" s="194"/>
      <c r="Q318" s="194"/>
      <c r="R318" s="194"/>
      <c r="S318" s="194"/>
      <c r="T318" s="194"/>
      <c r="U318" s="194"/>
      <c r="V318" s="194"/>
      <c r="W318" s="194"/>
      <c r="X318" s="194"/>
      <c r="Y318" s="194"/>
      <c r="Z318" s="194"/>
    </row>
    <row r="319" spans="1:26" x14ac:dyDescent="0.2">
      <c r="A319" s="194"/>
      <c r="B319" s="194"/>
      <c r="C319" s="194"/>
      <c r="D319" s="194"/>
      <c r="E319" s="194"/>
      <c r="F319" s="194"/>
      <c r="G319" s="194"/>
      <c r="H319" s="194"/>
      <c r="I319" s="194"/>
      <c r="J319" s="194"/>
      <c r="K319" s="194"/>
      <c r="L319" s="194"/>
      <c r="M319" s="194"/>
      <c r="N319" s="194"/>
      <c r="O319" s="194"/>
      <c r="P319" s="194"/>
      <c r="Q319" s="194"/>
      <c r="R319" s="194"/>
      <c r="S319" s="194"/>
      <c r="T319" s="194"/>
      <c r="U319" s="194"/>
      <c r="V319" s="194"/>
      <c r="W319" s="194"/>
      <c r="X319" s="194"/>
      <c r="Y319" s="194"/>
      <c r="Z319" s="194"/>
    </row>
    <row r="320" spans="1:26" x14ac:dyDescent="0.2">
      <c r="A320" s="194"/>
      <c r="B320" s="194"/>
      <c r="C320" s="194"/>
      <c r="D320" s="194"/>
      <c r="E320" s="194"/>
      <c r="F320" s="194"/>
      <c r="G320" s="194"/>
      <c r="H320" s="194"/>
      <c r="I320" s="194"/>
      <c r="J320" s="194"/>
      <c r="K320" s="194"/>
      <c r="L320" s="194"/>
      <c r="M320" s="194"/>
      <c r="N320" s="194"/>
      <c r="O320" s="194"/>
      <c r="P320" s="194"/>
      <c r="Q320" s="194"/>
      <c r="R320" s="194"/>
      <c r="S320" s="194"/>
      <c r="T320" s="194"/>
      <c r="U320" s="194"/>
      <c r="V320" s="194"/>
      <c r="W320" s="194"/>
      <c r="X320" s="194"/>
      <c r="Y320" s="194"/>
      <c r="Z320" s="194"/>
    </row>
    <row r="321" spans="1:26" x14ac:dyDescent="0.2">
      <c r="A321" s="194"/>
      <c r="B321" s="194"/>
      <c r="C321" s="194"/>
      <c r="D321" s="194"/>
      <c r="E321" s="194"/>
      <c r="F321" s="194"/>
      <c r="G321" s="194"/>
      <c r="H321" s="194"/>
      <c r="I321" s="194"/>
      <c r="J321" s="194"/>
      <c r="K321" s="194"/>
      <c r="L321" s="194"/>
      <c r="M321" s="194"/>
      <c r="N321" s="194"/>
      <c r="O321" s="194"/>
      <c r="P321" s="194"/>
      <c r="Q321" s="194"/>
      <c r="R321" s="194"/>
      <c r="S321" s="194"/>
      <c r="T321" s="194"/>
      <c r="U321" s="194"/>
      <c r="V321" s="194"/>
      <c r="W321" s="194"/>
      <c r="X321" s="194"/>
      <c r="Y321" s="194"/>
      <c r="Z321" s="194"/>
    </row>
    <row r="322" spans="1:26" x14ac:dyDescent="0.2">
      <c r="A322" s="194"/>
      <c r="B322" s="194"/>
      <c r="C322" s="194"/>
      <c r="D322" s="194"/>
      <c r="E322" s="194"/>
      <c r="F322" s="194"/>
      <c r="G322" s="194"/>
      <c r="H322" s="194"/>
      <c r="I322" s="194"/>
      <c r="J322" s="194"/>
      <c r="K322" s="194"/>
      <c r="L322" s="194"/>
      <c r="M322" s="194"/>
      <c r="N322" s="194"/>
      <c r="O322" s="194"/>
      <c r="P322" s="194"/>
      <c r="Q322" s="194"/>
      <c r="R322" s="194"/>
      <c r="S322" s="194"/>
      <c r="T322" s="194"/>
      <c r="U322" s="194"/>
      <c r="V322" s="194"/>
      <c r="W322" s="194"/>
      <c r="X322" s="194"/>
      <c r="Y322" s="194"/>
      <c r="Z322" s="194"/>
    </row>
    <row r="323" spans="1:26" x14ac:dyDescent="0.2">
      <c r="A323" s="194"/>
      <c r="B323" s="194"/>
      <c r="C323" s="194"/>
      <c r="D323" s="194"/>
      <c r="E323" s="194"/>
      <c r="F323" s="194"/>
      <c r="G323" s="194"/>
      <c r="H323" s="194"/>
      <c r="I323" s="194"/>
      <c r="J323" s="194"/>
      <c r="K323" s="194"/>
      <c r="L323" s="194"/>
      <c r="M323" s="194"/>
      <c r="N323" s="194"/>
      <c r="O323" s="194"/>
      <c r="P323" s="194"/>
      <c r="Q323" s="194"/>
      <c r="R323" s="194"/>
      <c r="S323" s="194"/>
      <c r="T323" s="194"/>
      <c r="U323" s="194"/>
      <c r="V323" s="194"/>
      <c r="W323" s="194"/>
      <c r="X323" s="194"/>
      <c r="Y323" s="194"/>
      <c r="Z323" s="194"/>
    </row>
    <row r="324" spans="1:26" x14ac:dyDescent="0.2">
      <c r="A324" s="194"/>
      <c r="B324" s="194"/>
      <c r="C324" s="194"/>
      <c r="D324" s="194"/>
      <c r="E324" s="194"/>
      <c r="F324" s="194"/>
      <c r="G324" s="194"/>
      <c r="H324" s="194"/>
      <c r="I324" s="194"/>
      <c r="J324" s="194"/>
      <c r="K324" s="194"/>
      <c r="L324" s="194"/>
      <c r="M324" s="194"/>
      <c r="N324" s="194"/>
      <c r="O324" s="194"/>
      <c r="P324" s="194"/>
      <c r="Q324" s="194"/>
      <c r="R324" s="194"/>
      <c r="S324" s="194"/>
      <c r="T324" s="194"/>
      <c r="U324" s="194"/>
      <c r="V324" s="194"/>
      <c r="W324" s="194"/>
      <c r="X324" s="194"/>
      <c r="Y324" s="194"/>
      <c r="Z324" s="194"/>
    </row>
    <row r="325" spans="1:26" x14ac:dyDescent="0.2">
      <c r="A325" s="194"/>
      <c r="B325" s="194"/>
      <c r="C325" s="194"/>
      <c r="D325" s="194"/>
      <c r="E325" s="194"/>
      <c r="F325" s="194"/>
      <c r="G325" s="194"/>
      <c r="H325" s="194"/>
      <c r="I325" s="194"/>
      <c r="J325" s="194"/>
      <c r="K325" s="194"/>
      <c r="L325" s="194"/>
      <c r="M325" s="194"/>
      <c r="N325" s="194"/>
      <c r="O325" s="194"/>
      <c r="P325" s="194"/>
      <c r="Q325" s="194"/>
      <c r="R325" s="194"/>
      <c r="S325" s="194"/>
      <c r="T325" s="194"/>
      <c r="U325" s="194"/>
      <c r="V325" s="194"/>
      <c r="W325" s="194"/>
      <c r="X325" s="194"/>
      <c r="Y325" s="194"/>
      <c r="Z325" s="194"/>
    </row>
    <row r="326" spans="1:26" x14ac:dyDescent="0.2">
      <c r="A326" s="194"/>
      <c r="B326" s="194"/>
      <c r="C326" s="194"/>
      <c r="D326" s="194"/>
      <c r="E326" s="194"/>
      <c r="F326" s="194"/>
      <c r="G326" s="194"/>
      <c r="H326" s="194"/>
      <c r="I326" s="194"/>
      <c r="J326" s="194"/>
      <c r="K326" s="194"/>
      <c r="L326" s="194"/>
      <c r="M326" s="194"/>
      <c r="N326" s="194"/>
      <c r="O326" s="194"/>
      <c r="P326" s="194"/>
      <c r="Q326" s="194"/>
      <c r="R326" s="194"/>
      <c r="S326" s="194"/>
      <c r="T326" s="194"/>
      <c r="U326" s="194"/>
      <c r="V326" s="194"/>
      <c r="W326" s="194"/>
      <c r="X326" s="194"/>
      <c r="Y326" s="194"/>
      <c r="Z326" s="194"/>
    </row>
    <row r="327" spans="1:26" x14ac:dyDescent="0.2">
      <c r="A327" s="194"/>
      <c r="B327" s="194"/>
      <c r="C327" s="194"/>
      <c r="D327" s="194"/>
      <c r="E327" s="194"/>
      <c r="F327" s="194"/>
      <c r="G327" s="194"/>
      <c r="H327" s="194"/>
      <c r="I327" s="194"/>
      <c r="J327" s="194"/>
      <c r="K327" s="194"/>
      <c r="L327" s="194"/>
      <c r="M327" s="194"/>
      <c r="N327" s="194"/>
      <c r="O327" s="194"/>
      <c r="P327" s="194"/>
      <c r="Q327" s="194"/>
      <c r="R327" s="194"/>
      <c r="S327" s="194"/>
      <c r="T327" s="194"/>
      <c r="U327" s="194"/>
      <c r="V327" s="194"/>
      <c r="W327" s="194"/>
      <c r="X327" s="194"/>
      <c r="Y327" s="194"/>
      <c r="Z327" s="194"/>
    </row>
    <row r="328" spans="1:26" x14ac:dyDescent="0.2">
      <c r="A328" s="194"/>
      <c r="B328" s="194"/>
      <c r="C328" s="194"/>
      <c r="D328" s="194"/>
      <c r="E328" s="194"/>
      <c r="F328" s="194"/>
      <c r="G328" s="194"/>
      <c r="H328" s="194"/>
      <c r="I328" s="194"/>
      <c r="J328" s="194"/>
      <c r="K328" s="194"/>
      <c r="L328" s="194"/>
      <c r="M328" s="194"/>
      <c r="N328" s="194"/>
      <c r="O328" s="194"/>
      <c r="P328" s="194"/>
      <c r="Q328" s="194"/>
      <c r="R328" s="194"/>
      <c r="S328" s="194"/>
      <c r="T328" s="194"/>
      <c r="U328" s="194"/>
      <c r="V328" s="194"/>
      <c r="W328" s="194"/>
      <c r="X328" s="194"/>
      <c r="Y328" s="194"/>
      <c r="Z328" s="194"/>
    </row>
    <row r="329" spans="1:26" x14ac:dyDescent="0.2">
      <c r="A329" s="194"/>
      <c r="B329" s="194"/>
      <c r="C329" s="194"/>
      <c r="D329" s="194"/>
      <c r="E329" s="194"/>
      <c r="F329" s="194"/>
      <c r="G329" s="194"/>
      <c r="H329" s="194"/>
      <c r="I329" s="194"/>
      <c r="J329" s="194"/>
      <c r="K329" s="194"/>
      <c r="L329" s="194"/>
      <c r="M329" s="194"/>
      <c r="N329" s="194"/>
      <c r="O329" s="194"/>
      <c r="P329" s="194"/>
      <c r="Q329" s="194"/>
      <c r="R329" s="194"/>
      <c r="S329" s="194"/>
      <c r="T329" s="194"/>
      <c r="U329" s="194"/>
      <c r="V329" s="194"/>
      <c r="W329" s="194"/>
      <c r="X329" s="194"/>
      <c r="Y329" s="194"/>
      <c r="Z329" s="194"/>
    </row>
    <row r="330" spans="1:26" x14ac:dyDescent="0.2">
      <c r="A330" s="194"/>
      <c r="B330" s="194"/>
      <c r="C330" s="194"/>
      <c r="D330" s="194"/>
      <c r="E330" s="194"/>
      <c r="F330" s="194"/>
      <c r="G330" s="194"/>
      <c r="H330" s="194"/>
      <c r="I330" s="194"/>
      <c r="J330" s="194"/>
      <c r="K330" s="194"/>
      <c r="L330" s="194"/>
      <c r="M330" s="194"/>
      <c r="N330" s="194"/>
      <c r="O330" s="194"/>
      <c r="P330" s="194"/>
      <c r="Q330" s="194"/>
      <c r="R330" s="194"/>
      <c r="S330" s="194"/>
      <c r="T330" s="194"/>
      <c r="U330" s="194"/>
      <c r="V330" s="194"/>
      <c r="W330" s="194"/>
      <c r="X330" s="194"/>
      <c r="Y330" s="194"/>
      <c r="Z330" s="194"/>
    </row>
    <row r="331" spans="1:26" x14ac:dyDescent="0.2">
      <c r="A331" s="194"/>
      <c r="B331" s="194"/>
      <c r="C331" s="194"/>
      <c r="D331" s="194"/>
      <c r="E331" s="194"/>
      <c r="F331" s="194"/>
      <c r="G331" s="194"/>
      <c r="H331" s="194"/>
      <c r="I331" s="194"/>
      <c r="J331" s="194"/>
      <c r="K331" s="194"/>
      <c r="L331" s="194"/>
      <c r="M331" s="194"/>
      <c r="N331" s="194"/>
      <c r="O331" s="194"/>
      <c r="P331" s="194"/>
      <c r="Q331" s="194"/>
      <c r="R331" s="194"/>
      <c r="S331" s="194"/>
      <c r="T331" s="194"/>
      <c r="U331" s="194"/>
      <c r="V331" s="194"/>
      <c r="W331" s="194"/>
      <c r="X331" s="194"/>
      <c r="Y331" s="194"/>
      <c r="Z331" s="194"/>
    </row>
    <row r="332" spans="1:26" x14ac:dyDescent="0.2">
      <c r="A332" s="194"/>
      <c r="B332" s="194"/>
      <c r="C332" s="194"/>
      <c r="D332" s="194"/>
      <c r="E332" s="194"/>
      <c r="F332" s="194"/>
      <c r="G332" s="194"/>
      <c r="H332" s="194"/>
      <c r="I332" s="194"/>
      <c r="J332" s="194"/>
      <c r="K332" s="194"/>
      <c r="L332" s="194"/>
      <c r="M332" s="194"/>
      <c r="N332" s="194"/>
      <c r="O332" s="194"/>
      <c r="P332" s="194"/>
      <c r="Q332" s="194"/>
      <c r="R332" s="194"/>
      <c r="S332" s="194"/>
      <c r="T332" s="194"/>
      <c r="U332" s="194"/>
      <c r="V332" s="194"/>
      <c r="W332" s="194"/>
      <c r="X332" s="194"/>
      <c r="Y332" s="194"/>
      <c r="Z332" s="194"/>
    </row>
    <row r="333" spans="1:26" x14ac:dyDescent="0.2">
      <c r="A333" s="194"/>
      <c r="B333" s="194"/>
      <c r="C333" s="194"/>
      <c r="D333" s="194"/>
      <c r="E333" s="194"/>
      <c r="F333" s="194"/>
      <c r="G333" s="194"/>
      <c r="H333" s="194"/>
      <c r="I333" s="194"/>
      <c r="J333" s="194"/>
      <c r="K333" s="194"/>
      <c r="L333" s="194"/>
      <c r="M333" s="194"/>
      <c r="N333" s="194"/>
      <c r="O333" s="194"/>
      <c r="P333" s="194"/>
      <c r="Q333" s="194"/>
      <c r="R333" s="194"/>
      <c r="S333" s="194"/>
      <c r="T333" s="194"/>
      <c r="U333" s="194"/>
      <c r="V333" s="194"/>
      <c r="W333" s="194"/>
      <c r="X333" s="194"/>
      <c r="Y333" s="194"/>
      <c r="Z333" s="194"/>
    </row>
    <row r="334" spans="1:26" x14ac:dyDescent="0.2">
      <c r="A334" s="194"/>
      <c r="B334" s="194"/>
      <c r="C334" s="194"/>
      <c r="D334" s="194"/>
      <c r="E334" s="194"/>
      <c r="F334" s="194"/>
      <c r="G334" s="194"/>
      <c r="H334" s="194"/>
      <c r="I334" s="194"/>
      <c r="J334" s="194"/>
      <c r="K334" s="194"/>
      <c r="L334" s="194"/>
      <c r="M334" s="194"/>
      <c r="N334" s="194"/>
      <c r="O334" s="194"/>
      <c r="P334" s="194"/>
      <c r="Q334" s="194"/>
      <c r="R334" s="194"/>
      <c r="S334" s="194"/>
      <c r="T334" s="194"/>
      <c r="U334" s="194"/>
      <c r="V334" s="194"/>
      <c r="W334" s="194"/>
      <c r="X334" s="194"/>
      <c r="Y334" s="194"/>
      <c r="Z334" s="194"/>
    </row>
    <row r="335" spans="1:26" x14ac:dyDescent="0.2">
      <c r="A335" s="194"/>
      <c r="B335" s="194"/>
      <c r="C335" s="194"/>
      <c r="D335" s="194"/>
      <c r="E335" s="194"/>
      <c r="F335" s="194"/>
      <c r="G335" s="194"/>
      <c r="H335" s="194"/>
      <c r="I335" s="194"/>
      <c r="J335" s="194"/>
      <c r="K335" s="194"/>
      <c r="L335" s="194"/>
      <c r="M335" s="194"/>
      <c r="N335" s="194"/>
      <c r="O335" s="194"/>
      <c r="P335" s="194"/>
      <c r="Q335" s="194"/>
      <c r="R335" s="194"/>
      <c r="S335" s="194"/>
      <c r="T335" s="194"/>
      <c r="U335" s="194"/>
      <c r="V335" s="194"/>
      <c r="W335" s="194"/>
      <c r="X335" s="194"/>
      <c r="Y335" s="194"/>
      <c r="Z335" s="194"/>
    </row>
    <row r="336" spans="1:26" x14ac:dyDescent="0.2">
      <c r="A336" s="194"/>
      <c r="B336" s="194"/>
      <c r="C336" s="194"/>
      <c r="D336" s="194"/>
      <c r="E336" s="194"/>
      <c r="F336" s="194"/>
      <c r="G336" s="194"/>
      <c r="H336" s="194"/>
      <c r="I336" s="194"/>
      <c r="J336" s="194"/>
      <c r="K336" s="194"/>
      <c r="L336" s="194"/>
      <c r="M336" s="194"/>
      <c r="N336" s="194"/>
      <c r="O336" s="194"/>
      <c r="P336" s="194"/>
      <c r="Q336" s="194"/>
      <c r="R336" s="194"/>
      <c r="S336" s="194"/>
      <c r="T336" s="194"/>
      <c r="U336" s="194"/>
      <c r="V336" s="194"/>
      <c r="W336" s="194"/>
      <c r="X336" s="194"/>
      <c r="Y336" s="194"/>
      <c r="Z336" s="194"/>
    </row>
    <row r="337" spans="1:26" x14ac:dyDescent="0.2">
      <c r="A337" s="194"/>
      <c r="B337" s="194"/>
      <c r="C337" s="194"/>
      <c r="D337" s="194"/>
      <c r="E337" s="194"/>
      <c r="F337" s="194"/>
      <c r="G337" s="194"/>
      <c r="H337" s="194"/>
      <c r="I337" s="194"/>
      <c r="J337" s="194"/>
      <c r="K337" s="194"/>
      <c r="L337" s="194"/>
      <c r="M337" s="194"/>
      <c r="N337" s="194"/>
      <c r="O337" s="194"/>
      <c r="P337" s="194"/>
      <c r="Q337" s="194"/>
      <c r="R337" s="194"/>
      <c r="S337" s="194"/>
      <c r="T337" s="194"/>
      <c r="U337" s="194"/>
      <c r="V337" s="194"/>
      <c r="W337" s="194"/>
      <c r="X337" s="194"/>
      <c r="Y337" s="194"/>
      <c r="Z337" s="194"/>
    </row>
    <row r="338" spans="1:26" x14ac:dyDescent="0.2">
      <c r="A338" s="194"/>
      <c r="B338" s="194"/>
      <c r="C338" s="194"/>
      <c r="D338" s="194"/>
      <c r="E338" s="194"/>
      <c r="F338" s="194"/>
      <c r="G338" s="194"/>
      <c r="H338" s="194"/>
      <c r="I338" s="194"/>
      <c r="J338" s="194"/>
      <c r="K338" s="194"/>
      <c r="L338" s="194"/>
      <c r="M338" s="194"/>
      <c r="N338" s="194"/>
      <c r="O338" s="194"/>
      <c r="P338" s="194"/>
      <c r="Q338" s="194"/>
      <c r="R338" s="194"/>
      <c r="S338" s="194"/>
      <c r="T338" s="194"/>
      <c r="U338" s="194"/>
      <c r="V338" s="194"/>
      <c r="W338" s="194"/>
      <c r="X338" s="194"/>
      <c r="Y338" s="194"/>
      <c r="Z338" s="194"/>
    </row>
    <row r="339" spans="1:26" x14ac:dyDescent="0.2">
      <c r="A339" s="194"/>
      <c r="B339" s="194"/>
      <c r="C339" s="194"/>
      <c r="D339" s="194"/>
      <c r="E339" s="194"/>
      <c r="F339" s="194"/>
      <c r="G339" s="194"/>
      <c r="H339" s="194"/>
      <c r="I339" s="194"/>
      <c r="J339" s="194"/>
      <c r="K339" s="194"/>
      <c r="L339" s="194"/>
      <c r="M339" s="194"/>
      <c r="N339" s="194"/>
      <c r="O339" s="194"/>
      <c r="P339" s="194"/>
      <c r="Q339" s="194"/>
      <c r="R339" s="194"/>
      <c r="S339" s="194"/>
      <c r="T339" s="194"/>
      <c r="U339" s="194"/>
      <c r="V339" s="194"/>
      <c r="W339" s="194"/>
      <c r="X339" s="194"/>
      <c r="Y339" s="194"/>
      <c r="Z339" s="194"/>
    </row>
    <row r="340" spans="1:26" x14ac:dyDescent="0.2">
      <c r="A340" s="194"/>
      <c r="B340" s="194"/>
      <c r="C340" s="194"/>
      <c r="D340" s="194"/>
      <c r="E340" s="194"/>
      <c r="F340" s="194"/>
      <c r="G340" s="194"/>
      <c r="H340" s="194"/>
      <c r="I340" s="194"/>
      <c r="J340" s="194"/>
      <c r="K340" s="194"/>
      <c r="L340" s="194"/>
      <c r="M340" s="194"/>
      <c r="N340" s="194"/>
      <c r="O340" s="194"/>
      <c r="P340" s="194"/>
      <c r="Q340" s="194"/>
      <c r="R340" s="194"/>
      <c r="S340" s="194"/>
      <c r="T340" s="194"/>
      <c r="U340" s="194"/>
      <c r="V340" s="194"/>
      <c r="W340" s="194"/>
      <c r="X340" s="194"/>
      <c r="Y340" s="194"/>
      <c r="Z340" s="194"/>
    </row>
    <row r="341" spans="1:26" x14ac:dyDescent="0.2">
      <c r="A341" s="194"/>
      <c r="B341" s="194"/>
      <c r="C341" s="194"/>
      <c r="D341" s="194"/>
      <c r="E341" s="194"/>
      <c r="F341" s="194"/>
      <c r="G341" s="194"/>
      <c r="H341" s="194"/>
      <c r="I341" s="194"/>
      <c r="J341" s="194"/>
      <c r="K341" s="194"/>
      <c r="L341" s="194"/>
      <c r="M341" s="194"/>
      <c r="N341" s="194"/>
      <c r="O341" s="194"/>
      <c r="P341" s="194"/>
      <c r="Q341" s="194"/>
      <c r="R341" s="194"/>
      <c r="S341" s="194"/>
      <c r="T341" s="194"/>
      <c r="U341" s="194"/>
      <c r="V341" s="194"/>
      <c r="W341" s="194"/>
      <c r="X341" s="194"/>
      <c r="Y341" s="194"/>
      <c r="Z341" s="194"/>
    </row>
    <row r="342" spans="1:26" x14ac:dyDescent="0.2">
      <c r="A342" s="194"/>
      <c r="B342" s="194"/>
      <c r="C342" s="194"/>
      <c r="D342" s="194"/>
      <c r="E342" s="194"/>
      <c r="F342" s="194"/>
      <c r="G342" s="194"/>
      <c r="H342" s="194"/>
      <c r="I342" s="194"/>
      <c r="J342" s="194"/>
      <c r="K342" s="194"/>
      <c r="L342" s="194"/>
      <c r="M342" s="194"/>
      <c r="N342" s="194"/>
      <c r="O342" s="194"/>
      <c r="P342" s="194"/>
      <c r="Q342" s="194"/>
      <c r="R342" s="194"/>
      <c r="S342" s="194"/>
      <c r="T342" s="194"/>
      <c r="U342" s="194"/>
      <c r="V342" s="194"/>
      <c r="W342" s="194"/>
      <c r="X342" s="194"/>
      <c r="Y342" s="194"/>
      <c r="Z342" s="194"/>
    </row>
    <row r="343" spans="1:26" x14ac:dyDescent="0.2">
      <c r="A343" s="194"/>
      <c r="B343" s="194"/>
      <c r="C343" s="194"/>
      <c r="D343" s="194"/>
      <c r="E343" s="194"/>
      <c r="F343" s="194"/>
      <c r="G343" s="194"/>
      <c r="H343" s="194"/>
      <c r="I343" s="194"/>
      <c r="J343" s="194"/>
      <c r="K343" s="194"/>
      <c r="L343" s="194"/>
      <c r="M343" s="194"/>
      <c r="N343" s="194"/>
      <c r="O343" s="194"/>
      <c r="P343" s="194"/>
      <c r="Q343" s="194"/>
      <c r="R343" s="194"/>
      <c r="S343" s="194"/>
      <c r="T343" s="194"/>
      <c r="U343" s="194"/>
      <c r="V343" s="194"/>
      <c r="W343" s="194"/>
      <c r="X343" s="194"/>
      <c r="Y343" s="194"/>
      <c r="Z343" s="194"/>
    </row>
    <row r="344" spans="1:26" x14ac:dyDescent="0.2">
      <c r="A344" s="194"/>
      <c r="B344" s="194"/>
      <c r="C344" s="194"/>
      <c r="D344" s="194"/>
      <c r="E344" s="194"/>
      <c r="F344" s="194"/>
      <c r="G344" s="194"/>
      <c r="H344" s="194"/>
      <c r="I344" s="194"/>
      <c r="J344" s="194"/>
      <c r="K344" s="194"/>
      <c r="L344" s="194"/>
      <c r="M344" s="194"/>
      <c r="N344" s="194"/>
      <c r="O344" s="194"/>
      <c r="P344" s="194"/>
      <c r="Q344" s="194"/>
      <c r="R344" s="194"/>
      <c r="S344" s="194"/>
      <c r="T344" s="194"/>
      <c r="U344" s="194"/>
      <c r="V344" s="194"/>
      <c r="W344" s="194"/>
      <c r="X344" s="194"/>
      <c r="Y344" s="194"/>
      <c r="Z344" s="194"/>
    </row>
    <row r="345" spans="1:26" x14ac:dyDescent="0.2">
      <c r="A345" s="194"/>
      <c r="B345" s="194"/>
      <c r="C345" s="194"/>
      <c r="D345" s="194"/>
      <c r="E345" s="194"/>
      <c r="F345" s="194"/>
      <c r="G345" s="194"/>
      <c r="H345" s="194"/>
      <c r="I345" s="194"/>
      <c r="J345" s="194"/>
      <c r="K345" s="194"/>
      <c r="L345" s="194"/>
      <c r="M345" s="194"/>
      <c r="N345" s="194"/>
      <c r="O345" s="194"/>
      <c r="P345" s="194"/>
      <c r="Q345" s="194"/>
      <c r="R345" s="194"/>
      <c r="S345" s="194"/>
      <c r="T345" s="194"/>
      <c r="U345" s="194"/>
      <c r="V345" s="194"/>
      <c r="W345" s="194"/>
      <c r="X345" s="194"/>
      <c r="Y345" s="194"/>
      <c r="Z345" s="194"/>
    </row>
    <row r="346" spans="1:26" x14ac:dyDescent="0.2">
      <c r="A346" s="194"/>
      <c r="B346" s="194"/>
      <c r="C346" s="194"/>
      <c r="D346" s="194"/>
      <c r="E346" s="194"/>
      <c r="F346" s="194"/>
      <c r="G346" s="194"/>
      <c r="H346" s="194"/>
      <c r="I346" s="194"/>
      <c r="J346" s="194"/>
      <c r="K346" s="194"/>
      <c r="L346" s="194"/>
      <c r="M346" s="194"/>
      <c r="N346" s="194"/>
      <c r="O346" s="194"/>
      <c r="P346" s="194"/>
      <c r="Q346" s="194"/>
      <c r="R346" s="194"/>
      <c r="S346" s="194"/>
      <c r="T346" s="194"/>
      <c r="U346" s="194"/>
      <c r="V346" s="194"/>
      <c r="W346" s="194"/>
      <c r="X346" s="194"/>
      <c r="Y346" s="194"/>
      <c r="Z346" s="194"/>
    </row>
    <row r="347" spans="1:26" x14ac:dyDescent="0.2">
      <c r="A347" s="194"/>
      <c r="B347" s="194"/>
      <c r="C347" s="194"/>
      <c r="D347" s="194"/>
      <c r="E347" s="194"/>
      <c r="F347" s="194"/>
      <c r="G347" s="194"/>
      <c r="H347" s="194"/>
      <c r="I347" s="194"/>
      <c r="J347" s="194"/>
      <c r="K347" s="194"/>
      <c r="L347" s="194"/>
      <c r="M347" s="194"/>
      <c r="N347" s="194"/>
      <c r="O347" s="194"/>
      <c r="P347" s="194"/>
      <c r="Q347" s="194"/>
      <c r="R347" s="194"/>
      <c r="S347" s="194"/>
      <c r="T347" s="194"/>
      <c r="U347" s="194"/>
      <c r="V347" s="194"/>
      <c r="W347" s="194"/>
      <c r="X347" s="194"/>
      <c r="Y347" s="194"/>
      <c r="Z347" s="194"/>
    </row>
    <row r="348" spans="1:26" x14ac:dyDescent="0.2">
      <c r="A348" s="194"/>
      <c r="B348" s="194"/>
      <c r="C348" s="194"/>
      <c r="D348" s="194"/>
      <c r="E348" s="194"/>
      <c r="F348" s="194"/>
      <c r="G348" s="194"/>
      <c r="H348" s="194"/>
      <c r="I348" s="194"/>
      <c r="J348" s="194"/>
      <c r="K348" s="194"/>
      <c r="L348" s="194"/>
      <c r="M348" s="194"/>
      <c r="N348" s="194"/>
      <c r="O348" s="194"/>
      <c r="P348" s="194"/>
      <c r="Q348" s="194"/>
      <c r="R348" s="194"/>
      <c r="S348" s="194"/>
      <c r="T348" s="194"/>
      <c r="U348" s="194"/>
      <c r="V348" s="194"/>
      <c r="W348" s="194"/>
      <c r="X348" s="194"/>
      <c r="Y348" s="194"/>
      <c r="Z348" s="194"/>
    </row>
    <row r="349" spans="1:26" x14ac:dyDescent="0.2">
      <c r="A349" s="194"/>
      <c r="B349" s="194"/>
      <c r="C349" s="194"/>
      <c r="D349" s="194"/>
      <c r="E349" s="194"/>
      <c r="F349" s="194"/>
      <c r="G349" s="194"/>
      <c r="H349" s="194"/>
      <c r="I349" s="194"/>
      <c r="J349" s="194"/>
      <c r="K349" s="194"/>
      <c r="L349" s="194"/>
      <c r="M349" s="194"/>
      <c r="N349" s="194"/>
      <c r="O349" s="194"/>
      <c r="P349" s="194"/>
      <c r="Q349" s="194"/>
      <c r="R349" s="194"/>
      <c r="S349" s="194"/>
      <c r="T349" s="194"/>
      <c r="U349" s="194"/>
      <c r="V349" s="194"/>
      <c r="W349" s="194"/>
      <c r="X349" s="194"/>
      <c r="Y349" s="194"/>
      <c r="Z349" s="194"/>
    </row>
    <row r="350" spans="1:26" x14ac:dyDescent="0.2">
      <c r="A350" s="194"/>
      <c r="B350" s="194"/>
      <c r="C350" s="194"/>
      <c r="D350" s="194"/>
      <c r="E350" s="194"/>
      <c r="F350" s="194"/>
      <c r="G350" s="194"/>
      <c r="H350" s="194"/>
      <c r="I350" s="194"/>
      <c r="J350" s="194"/>
      <c r="K350" s="194"/>
      <c r="L350" s="194"/>
      <c r="M350" s="194"/>
      <c r="N350" s="194"/>
      <c r="O350" s="194"/>
      <c r="P350" s="194"/>
      <c r="Q350" s="194"/>
      <c r="R350" s="194"/>
      <c r="S350" s="194"/>
      <c r="T350" s="194"/>
      <c r="U350" s="194"/>
      <c r="V350" s="194"/>
      <c r="W350" s="194"/>
      <c r="X350" s="194"/>
      <c r="Y350" s="194"/>
      <c r="Z350" s="194"/>
    </row>
    <row r="351" spans="1:26" x14ac:dyDescent="0.2">
      <c r="A351" s="194"/>
      <c r="B351" s="194"/>
      <c r="C351" s="194"/>
      <c r="D351" s="194"/>
      <c r="E351" s="194"/>
      <c r="F351" s="194"/>
      <c r="G351" s="194"/>
      <c r="H351" s="194"/>
      <c r="I351" s="194"/>
      <c r="J351" s="194"/>
      <c r="K351" s="194"/>
      <c r="L351" s="194"/>
      <c r="M351" s="194"/>
      <c r="N351" s="194"/>
      <c r="O351" s="194"/>
      <c r="P351" s="194"/>
      <c r="Q351" s="194"/>
      <c r="R351" s="194"/>
      <c r="S351" s="194"/>
      <c r="T351" s="194"/>
      <c r="U351" s="194"/>
      <c r="V351" s="194"/>
      <c r="W351" s="194"/>
      <c r="X351" s="194"/>
      <c r="Y351" s="194"/>
      <c r="Z351" s="194"/>
    </row>
    <row r="352" spans="1:26" x14ac:dyDescent="0.2">
      <c r="A352" s="243"/>
      <c r="B352" s="243"/>
      <c r="C352" s="243"/>
      <c r="D352" s="194"/>
      <c r="E352" s="243"/>
      <c r="F352" s="194"/>
      <c r="G352" s="243"/>
      <c r="H352" s="194"/>
      <c r="I352" s="243"/>
      <c r="J352" s="194"/>
      <c r="K352" s="243"/>
      <c r="L352" s="194"/>
      <c r="M352" s="243"/>
      <c r="N352" s="194"/>
      <c r="O352" s="243"/>
      <c r="P352" s="194"/>
      <c r="Q352" s="243"/>
      <c r="R352" s="194"/>
      <c r="S352" s="243"/>
      <c r="T352" s="194"/>
      <c r="U352" s="243"/>
      <c r="V352" s="194"/>
      <c r="W352" s="243"/>
      <c r="X352" s="194"/>
    </row>
    <row r="353" spans="25:26" x14ac:dyDescent="0.2">
      <c r="Y353" s="243"/>
      <c r="Z353" s="243"/>
    </row>
  </sheetData>
  <mergeCells count="17">
    <mergeCell ref="A16:C16"/>
    <mergeCell ref="D16:F16"/>
    <mergeCell ref="G16:I16"/>
    <mergeCell ref="AE38:AF38"/>
    <mergeCell ref="B80:P80"/>
    <mergeCell ref="B32:P32"/>
    <mergeCell ref="B48:P48"/>
    <mergeCell ref="P16:R16"/>
    <mergeCell ref="M16:O16"/>
    <mergeCell ref="J16:L16"/>
    <mergeCell ref="B64:P64"/>
    <mergeCell ref="P3:R3"/>
    <mergeCell ref="A3:C3"/>
    <mergeCell ref="D3:F3"/>
    <mergeCell ref="G3:I3"/>
    <mergeCell ref="J3:L3"/>
    <mergeCell ref="M3:O3"/>
  </mergeCells>
  <phoneticPr fontId="0" type="noConversion"/>
  <dataValidations count="2">
    <dataValidation type="list" showInputMessage="1" showErrorMessage="1" sqref="F103" xr:uid="{00000000-0002-0000-0100-000000000000}">
      <formula1>$F$100:$F$101</formula1>
    </dataValidation>
    <dataValidation type="list" showInputMessage="1" showErrorMessage="1" sqref="F110" xr:uid="{00000000-0002-0000-0100-000001000000}">
      <formula1>$F$107:$F$108</formula1>
    </dataValidation>
  </dataValidations>
  <printOptions gridLines="1" gridLinesSet="0"/>
  <pageMargins left="0.75" right="0.75" top="1" bottom="1" header="0.511811024" footer="0.511811024"/>
  <pageSetup paperSize="9" orientation="landscape" r:id="rId1"/>
  <headerFooter alignWithMargins="0">
    <oddHeader>&amp;A</oddHeader>
    <oddFooter>Página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O98"/>
  <sheetViews>
    <sheetView topLeftCell="A58" workbookViewId="0">
      <selection activeCell="A98" sqref="A98"/>
    </sheetView>
  </sheetViews>
  <sheetFormatPr baseColWidth="10" defaultRowHeight="12.75" x14ac:dyDescent="0.2"/>
  <cols>
    <col min="1" max="1" width="9.5" customWidth="1"/>
  </cols>
  <sheetData>
    <row r="1" spans="1:14" x14ac:dyDescent="0.2">
      <c r="A1" s="438" t="s">
        <v>375</v>
      </c>
      <c r="B1" s="439"/>
      <c r="C1" s="439"/>
      <c r="D1" s="439"/>
      <c r="E1" s="439"/>
      <c r="F1" s="439"/>
      <c r="G1" s="439"/>
      <c r="H1" s="439"/>
      <c r="I1" s="439"/>
      <c r="J1" s="439"/>
      <c r="K1" s="439"/>
      <c r="L1" s="439"/>
      <c r="M1" s="439"/>
    </row>
    <row r="2" spans="1:14" x14ac:dyDescent="0.2">
      <c r="D2" s="2"/>
      <c r="E2" s="2"/>
    </row>
    <row r="3" spans="1:14" x14ac:dyDescent="0.2">
      <c r="A3" s="440" t="s">
        <v>404</v>
      </c>
      <c r="B3" s="441"/>
      <c r="C3" s="441"/>
      <c r="D3" s="441"/>
      <c r="E3" s="441"/>
      <c r="F3" s="441"/>
      <c r="G3" s="441"/>
      <c r="H3" s="441"/>
      <c r="I3" s="441"/>
      <c r="J3" s="441"/>
      <c r="K3" s="441"/>
      <c r="L3" s="441"/>
      <c r="M3" s="442"/>
    </row>
    <row r="4" spans="1:14" x14ac:dyDescent="0.2">
      <c r="D4" s="2"/>
      <c r="E4" s="2"/>
    </row>
    <row r="5" spans="1:14" x14ac:dyDescent="0.2">
      <c r="A5" s="53" t="s">
        <v>221</v>
      </c>
      <c r="D5" s="2"/>
      <c r="E5" s="2"/>
    </row>
    <row r="6" spans="1:14" x14ac:dyDescent="0.2">
      <c r="A6" s="53"/>
      <c r="D6" s="2"/>
      <c r="E6" s="2"/>
    </row>
    <row r="7" spans="1:14" x14ac:dyDescent="0.2">
      <c r="A7" s="53" t="s">
        <v>222</v>
      </c>
      <c r="D7" s="2"/>
      <c r="E7" s="2"/>
    </row>
    <row r="8" spans="1:14" x14ac:dyDescent="0.2">
      <c r="D8" s="2"/>
      <c r="E8" s="2"/>
    </row>
    <row r="9" spans="1:14" x14ac:dyDescent="0.2">
      <c r="A9" s="53" t="s">
        <v>353</v>
      </c>
      <c r="D9" s="2"/>
      <c r="E9" s="2"/>
    </row>
    <row r="10" spans="1:14" x14ac:dyDescent="0.2">
      <c r="B10" s="53"/>
      <c r="D10" s="2"/>
      <c r="E10" s="2"/>
    </row>
    <row r="11" spans="1:14" x14ac:dyDescent="0.2">
      <c r="A11" s="53" t="s">
        <v>369</v>
      </c>
      <c r="D11" s="2"/>
      <c r="E11" s="2"/>
    </row>
    <row r="12" spans="1:14" x14ac:dyDescent="0.2">
      <c r="A12" s="53"/>
      <c r="D12" s="2"/>
      <c r="E12" s="2"/>
    </row>
    <row r="13" spans="1:14" x14ac:dyDescent="0.2">
      <c r="A13" s="436" t="s">
        <v>370</v>
      </c>
      <c r="B13" s="437"/>
      <c r="C13" s="437"/>
      <c r="D13" s="437"/>
      <c r="E13" s="437"/>
      <c r="F13" s="437"/>
      <c r="G13" s="437"/>
      <c r="H13" s="437"/>
      <c r="I13" s="437"/>
      <c r="J13" s="437"/>
      <c r="K13" s="437"/>
      <c r="L13" s="437"/>
      <c r="M13" s="437"/>
      <c r="N13" s="212"/>
    </row>
    <row r="14" spans="1:14" x14ac:dyDescent="0.2">
      <c r="A14" s="437"/>
      <c r="B14" s="437"/>
      <c r="C14" s="437"/>
      <c r="D14" s="437"/>
      <c r="E14" s="437"/>
      <c r="F14" s="437"/>
      <c r="G14" s="437"/>
      <c r="H14" s="437"/>
      <c r="I14" s="437"/>
      <c r="J14" s="437"/>
      <c r="K14" s="437"/>
      <c r="L14" s="437"/>
      <c r="M14" s="437"/>
      <c r="N14" s="212"/>
    </row>
    <row r="15" spans="1:14" x14ac:dyDescent="0.2">
      <c r="D15" s="2"/>
      <c r="E15" s="2"/>
    </row>
    <row r="16" spans="1:14" x14ac:dyDescent="0.2">
      <c r="A16" s="106" t="s">
        <v>438</v>
      </c>
    </row>
    <row r="17" spans="1:13" x14ac:dyDescent="0.2">
      <c r="B17" s="5"/>
      <c r="C17" s="6"/>
      <c r="D17" s="2"/>
      <c r="E17" s="2"/>
    </row>
    <row r="18" spans="1:13" x14ac:dyDescent="0.2">
      <c r="A18" s="106" t="s">
        <v>258</v>
      </c>
      <c r="C18" s="6"/>
      <c r="D18" s="2"/>
      <c r="E18" s="2"/>
    </row>
    <row r="19" spans="1:13" x14ac:dyDescent="0.2">
      <c r="B19" s="6"/>
      <c r="C19" s="6"/>
      <c r="D19" s="2"/>
      <c r="E19" s="2"/>
    </row>
    <row r="20" spans="1:13" x14ac:dyDescent="0.2">
      <c r="A20" s="107" t="s">
        <v>384</v>
      </c>
      <c r="C20" s="6"/>
      <c r="D20" s="2"/>
      <c r="E20" s="2"/>
    </row>
    <row r="21" spans="1:13" x14ac:dyDescent="0.2">
      <c r="B21" s="106"/>
      <c r="C21" s="6"/>
      <c r="D21" s="2"/>
      <c r="E21" s="2"/>
    </row>
    <row r="22" spans="1:13" x14ac:dyDescent="0.2">
      <c r="A22" s="53" t="s">
        <v>204</v>
      </c>
      <c r="C22" s="6"/>
      <c r="D22" s="2"/>
      <c r="E22" s="2"/>
    </row>
    <row r="23" spans="1:13" x14ac:dyDescent="0.2">
      <c r="B23" s="5"/>
      <c r="C23" s="6"/>
      <c r="D23" s="2"/>
      <c r="E23" s="2"/>
    </row>
    <row r="24" spans="1:13" x14ac:dyDescent="0.2">
      <c r="A24" t="s">
        <v>53</v>
      </c>
      <c r="B24" s="107"/>
      <c r="D24" s="2"/>
      <c r="E24" s="2"/>
    </row>
    <row r="25" spans="1:13" x14ac:dyDescent="0.2">
      <c r="B25" s="107"/>
      <c r="C25" s="6"/>
      <c r="D25" s="2"/>
      <c r="E25" s="2"/>
    </row>
    <row r="26" spans="1:13" x14ac:dyDescent="0.2">
      <c r="A26" s="53" t="s">
        <v>373</v>
      </c>
      <c r="D26" s="2"/>
      <c r="E26" s="2"/>
    </row>
    <row r="27" spans="1:13" x14ac:dyDescent="0.2">
      <c r="D27" s="2"/>
      <c r="E27" s="2"/>
    </row>
    <row r="28" spans="1:13" x14ac:dyDescent="0.2">
      <c r="A28" s="375" t="s">
        <v>440</v>
      </c>
      <c r="B28" s="374"/>
      <c r="C28" s="374"/>
      <c r="D28" s="374"/>
      <c r="E28" s="374"/>
      <c r="F28" s="374"/>
      <c r="G28" s="374"/>
      <c r="H28" s="374"/>
      <c r="I28" s="374"/>
      <c r="J28" s="374"/>
      <c r="K28" s="374"/>
      <c r="L28" s="374"/>
      <c r="M28" s="374"/>
    </row>
    <row r="29" spans="1:13" x14ac:dyDescent="0.2">
      <c r="A29" s="436" t="s">
        <v>441</v>
      </c>
      <c r="B29" s="437"/>
      <c r="C29" s="437"/>
      <c r="D29" s="437"/>
      <c r="E29" s="437"/>
      <c r="F29" s="437"/>
      <c r="G29" s="437"/>
      <c r="H29" s="437"/>
      <c r="I29" s="437"/>
      <c r="J29" s="437"/>
      <c r="K29" s="437"/>
      <c r="L29" s="437"/>
      <c r="M29" s="437"/>
    </row>
    <row r="30" spans="1:13" x14ac:dyDescent="0.2">
      <c r="A30" s="437"/>
      <c r="B30" s="437"/>
      <c r="C30" s="437"/>
      <c r="D30" s="437"/>
      <c r="E30" s="437"/>
      <c r="F30" s="437"/>
      <c r="G30" s="437"/>
      <c r="H30" s="437"/>
      <c r="I30" s="437"/>
      <c r="J30" s="437"/>
      <c r="K30" s="437"/>
      <c r="L30" s="437"/>
      <c r="M30" s="437"/>
    </row>
    <row r="31" spans="1:13" x14ac:dyDescent="0.2">
      <c r="A31" s="447" t="s">
        <v>442</v>
      </c>
      <c r="B31" s="445"/>
      <c r="C31" s="445"/>
      <c r="D31" s="445"/>
      <c r="E31" s="445"/>
      <c r="F31" s="445"/>
      <c r="G31" s="445"/>
      <c r="H31" s="445"/>
      <c r="I31" s="445"/>
      <c r="J31" s="445"/>
      <c r="K31" s="445"/>
      <c r="L31" s="445"/>
      <c r="M31" s="445"/>
    </row>
    <row r="32" spans="1:13" x14ac:dyDescent="0.2">
      <c r="A32" s="365"/>
      <c r="B32" s="365"/>
      <c r="C32" s="365"/>
      <c r="D32" s="365"/>
      <c r="E32" s="365"/>
      <c r="F32" s="365"/>
      <c r="G32" s="365"/>
      <c r="H32" s="365"/>
      <c r="I32" s="365"/>
      <c r="J32" s="365"/>
      <c r="K32" s="365"/>
      <c r="L32" s="365"/>
      <c r="M32" s="365"/>
    </row>
    <row r="33" spans="1:15" x14ac:dyDescent="0.2">
      <c r="A33" s="365"/>
      <c r="B33" s="365"/>
      <c r="C33" s="365"/>
      <c r="D33" s="365"/>
      <c r="E33" s="365"/>
      <c r="F33" s="365"/>
      <c r="G33" s="365"/>
      <c r="H33" s="365"/>
      <c r="I33" s="365"/>
      <c r="J33" s="365"/>
      <c r="K33" s="365"/>
      <c r="L33" s="365"/>
      <c r="M33" s="365"/>
    </row>
    <row r="35" spans="1:15" x14ac:dyDescent="0.2">
      <c r="A35" s="106" t="s">
        <v>68</v>
      </c>
    </row>
    <row r="36" spans="1:15" x14ac:dyDescent="0.2">
      <c r="A36" t="s">
        <v>71</v>
      </c>
    </row>
    <row r="37" spans="1:15" x14ac:dyDescent="0.2">
      <c r="A37" t="s">
        <v>69</v>
      </c>
    </row>
    <row r="38" spans="1:15" x14ac:dyDescent="0.2">
      <c r="A38" s="443" t="s">
        <v>235</v>
      </c>
      <c r="B38" s="444"/>
      <c r="C38" s="444"/>
      <c r="D38" s="444"/>
      <c r="E38" s="444"/>
      <c r="F38" s="444"/>
      <c r="G38" s="444"/>
      <c r="H38" s="444"/>
      <c r="I38" s="444"/>
      <c r="J38" s="444"/>
      <c r="K38" s="444"/>
      <c r="L38" s="445"/>
      <c r="M38" s="445"/>
    </row>
    <row r="39" spans="1:15" x14ac:dyDescent="0.2">
      <c r="A39" s="444"/>
      <c r="B39" s="444"/>
      <c r="C39" s="444"/>
      <c r="D39" s="444"/>
      <c r="E39" s="444"/>
      <c r="F39" s="444"/>
      <c r="G39" s="444"/>
      <c r="H39" s="444"/>
      <c r="I39" s="444"/>
      <c r="J39" s="444"/>
      <c r="K39" s="444"/>
      <c r="L39" s="445"/>
      <c r="M39" s="445"/>
    </row>
    <row r="41" spans="1:15" x14ac:dyDescent="0.2">
      <c r="A41" s="161" t="s">
        <v>259</v>
      </c>
      <c r="B41" s="3"/>
      <c r="C41" s="3"/>
      <c r="D41" s="3"/>
      <c r="E41" s="3"/>
      <c r="F41" s="3"/>
      <c r="G41" s="3"/>
      <c r="H41" s="3"/>
      <c r="I41" s="3"/>
      <c r="J41" s="3"/>
      <c r="K41" s="3"/>
      <c r="L41" s="3"/>
      <c r="M41" s="3"/>
      <c r="N41" s="3"/>
      <c r="O41" s="3"/>
    </row>
    <row r="42" spans="1:15" x14ac:dyDescent="0.2">
      <c r="A42" s="446" t="s">
        <v>371</v>
      </c>
      <c r="B42" s="437"/>
      <c r="C42" s="437"/>
      <c r="D42" s="437"/>
      <c r="E42" s="437"/>
      <c r="F42" s="437"/>
      <c r="G42" s="437"/>
      <c r="H42" s="437"/>
      <c r="I42" s="437"/>
      <c r="J42" s="437"/>
      <c r="K42" s="437"/>
      <c r="L42" s="437"/>
      <c r="M42" s="437"/>
      <c r="N42" s="3"/>
      <c r="O42" s="3"/>
    </row>
    <row r="43" spans="1:15" x14ac:dyDescent="0.2">
      <c r="A43" s="437"/>
      <c r="B43" s="437"/>
      <c r="C43" s="437"/>
      <c r="D43" s="437"/>
      <c r="E43" s="437"/>
      <c r="F43" s="437"/>
      <c r="G43" s="437"/>
      <c r="H43" s="437"/>
      <c r="I43" s="437"/>
      <c r="J43" s="437"/>
      <c r="K43" s="437"/>
      <c r="L43" s="437"/>
      <c r="M43" s="437"/>
      <c r="N43" s="3"/>
      <c r="O43" s="3"/>
    </row>
    <row r="44" spans="1:15" x14ac:dyDescent="0.2">
      <c r="A44" s="222"/>
      <c r="B44" s="222"/>
      <c r="C44" s="222"/>
      <c r="D44" s="222"/>
      <c r="E44" s="222"/>
      <c r="F44" s="222"/>
      <c r="G44" s="222"/>
      <c r="H44" s="222"/>
      <c r="I44" s="222"/>
      <c r="J44" s="222"/>
      <c r="K44" s="222"/>
      <c r="L44" s="222"/>
      <c r="M44" s="222"/>
      <c r="N44" s="3"/>
      <c r="O44" s="3"/>
    </row>
    <row r="45" spans="1:15" x14ac:dyDescent="0.2">
      <c r="A45" s="108" t="s">
        <v>80</v>
      </c>
      <c r="B45" s="3"/>
      <c r="C45" s="3"/>
      <c r="D45" s="3"/>
      <c r="E45" s="3"/>
      <c r="F45" s="3"/>
      <c r="G45" s="3"/>
      <c r="H45" s="3"/>
      <c r="I45" s="3"/>
      <c r="J45" s="3"/>
      <c r="K45" s="3"/>
      <c r="L45" s="3"/>
      <c r="M45" s="3"/>
      <c r="N45" s="3"/>
      <c r="O45" s="3"/>
    </row>
    <row r="46" spans="1:15" x14ac:dyDescent="0.2">
      <c r="B46" s="3"/>
      <c r="D46" s="3"/>
    </row>
    <row r="47" spans="1:15" x14ac:dyDescent="0.2">
      <c r="A47" s="6" t="s">
        <v>73</v>
      </c>
      <c r="C47" s="3"/>
      <c r="D47" s="108" t="s">
        <v>205</v>
      </c>
    </row>
    <row r="48" spans="1:15" x14ac:dyDescent="0.2">
      <c r="D48" s="436" t="s">
        <v>376</v>
      </c>
      <c r="E48" s="437"/>
      <c r="F48" s="437"/>
      <c r="G48" s="437"/>
      <c r="H48" s="437"/>
      <c r="I48" s="437"/>
      <c r="J48" s="437"/>
      <c r="K48" s="437"/>
      <c r="L48" s="437"/>
      <c r="M48" s="437"/>
    </row>
    <row r="49" spans="1:13" x14ac:dyDescent="0.2">
      <c r="D49" s="437"/>
      <c r="E49" s="437"/>
      <c r="F49" s="437"/>
      <c r="G49" s="437"/>
      <c r="H49" s="437"/>
      <c r="I49" s="437"/>
      <c r="J49" s="437"/>
      <c r="K49" s="437"/>
      <c r="L49" s="437"/>
      <c r="M49" s="437"/>
    </row>
    <row r="50" spans="1:13" x14ac:dyDescent="0.2">
      <c r="D50" s="436" t="s">
        <v>211</v>
      </c>
      <c r="E50" s="437"/>
      <c r="F50" s="437"/>
      <c r="G50" s="437"/>
      <c r="H50" s="437"/>
      <c r="I50" s="437"/>
      <c r="J50" s="437"/>
      <c r="K50" s="437"/>
      <c r="L50" s="437"/>
      <c r="M50" s="437"/>
    </row>
    <row r="51" spans="1:13" x14ac:dyDescent="0.2">
      <c r="D51" s="437"/>
      <c r="E51" s="437"/>
      <c r="F51" s="437"/>
      <c r="G51" s="437"/>
      <c r="H51" s="437"/>
      <c r="I51" s="437"/>
      <c r="J51" s="437"/>
      <c r="K51" s="437"/>
      <c r="L51" s="437"/>
      <c r="M51" s="437"/>
    </row>
    <row r="52" spans="1:13" x14ac:dyDescent="0.2">
      <c r="D52" s="222"/>
      <c r="E52" s="222"/>
      <c r="F52" s="222"/>
      <c r="G52" s="222"/>
      <c r="H52" s="222"/>
      <c r="I52" s="222"/>
      <c r="J52" s="222"/>
      <c r="K52" s="222"/>
      <c r="L52" s="222"/>
      <c r="M52" s="222"/>
    </row>
    <row r="53" spans="1:13" x14ac:dyDescent="0.2">
      <c r="A53" s="106" t="s">
        <v>395</v>
      </c>
      <c r="D53" s="436" t="s">
        <v>427</v>
      </c>
      <c r="E53" s="437"/>
      <c r="F53" s="437"/>
      <c r="G53" s="437"/>
      <c r="H53" s="437"/>
      <c r="I53" s="437"/>
      <c r="J53" s="437"/>
      <c r="K53" s="437"/>
      <c r="L53" s="437"/>
      <c r="M53" s="437"/>
    </row>
    <row r="54" spans="1:13" x14ac:dyDescent="0.2">
      <c r="D54" s="437"/>
      <c r="E54" s="437"/>
      <c r="F54" s="437"/>
      <c r="G54" s="437"/>
      <c r="H54" s="437"/>
      <c r="I54" s="437"/>
      <c r="J54" s="437"/>
      <c r="K54" s="437"/>
      <c r="L54" s="437"/>
      <c r="M54" s="437"/>
    </row>
    <row r="55" spans="1:13" x14ac:dyDescent="0.2">
      <c r="D55" s="247"/>
      <c r="E55" s="247"/>
      <c r="F55" s="247"/>
      <c r="G55" s="247"/>
      <c r="H55" s="247"/>
      <c r="I55" s="247"/>
      <c r="J55" s="247"/>
      <c r="K55" s="247"/>
      <c r="L55" s="247"/>
      <c r="M55" s="247"/>
    </row>
    <row r="56" spans="1:13" x14ac:dyDescent="0.2">
      <c r="A56" s="446" t="s">
        <v>412</v>
      </c>
      <c r="B56" s="446"/>
      <c r="C56" s="446"/>
      <c r="D56" s="446"/>
      <c r="E56" s="446"/>
      <c r="F56" s="446"/>
      <c r="G56" s="446"/>
      <c r="H56" s="446"/>
      <c r="I56" s="446"/>
      <c r="J56" s="446"/>
      <c r="K56" s="446"/>
      <c r="L56" s="446"/>
      <c r="M56" s="446"/>
    </row>
    <row r="57" spans="1:13" x14ac:dyDescent="0.2">
      <c r="A57" s="446"/>
      <c r="B57" s="446"/>
      <c r="C57" s="446"/>
      <c r="D57" s="446"/>
      <c r="E57" s="446"/>
      <c r="F57" s="446"/>
      <c r="G57" s="446"/>
      <c r="H57" s="446"/>
      <c r="I57" s="446"/>
      <c r="J57" s="446"/>
      <c r="K57" s="446"/>
      <c r="L57" s="446"/>
      <c r="M57" s="446"/>
    </row>
    <row r="58" spans="1:13" x14ac:dyDescent="0.2">
      <c r="A58" s="222"/>
      <c r="B58" s="222"/>
      <c r="C58" s="222"/>
      <c r="D58" s="222"/>
      <c r="E58" s="222"/>
      <c r="F58" s="222"/>
      <c r="G58" s="222"/>
      <c r="H58" s="222"/>
      <c r="I58" s="222"/>
      <c r="J58" s="222"/>
      <c r="K58" s="222"/>
      <c r="L58" s="222"/>
      <c r="M58" s="222"/>
    </row>
    <row r="59" spans="1:13" x14ac:dyDescent="0.2">
      <c r="A59" s="436" t="s">
        <v>377</v>
      </c>
      <c r="B59" s="437"/>
      <c r="C59" s="437"/>
      <c r="D59" s="437"/>
      <c r="E59" s="437"/>
      <c r="F59" s="437"/>
      <c r="G59" s="437"/>
      <c r="H59" s="437"/>
      <c r="I59" s="437"/>
      <c r="J59" s="437"/>
      <c r="K59" s="437"/>
      <c r="L59" s="437"/>
      <c r="M59" s="437"/>
    </row>
    <row r="60" spans="1:13" x14ac:dyDescent="0.2">
      <c r="A60" s="437"/>
      <c r="B60" s="437"/>
      <c r="C60" s="437"/>
      <c r="D60" s="437"/>
      <c r="E60" s="437"/>
      <c r="F60" s="437"/>
      <c r="G60" s="437"/>
      <c r="H60" s="437"/>
      <c r="I60" s="437"/>
      <c r="J60" s="437"/>
      <c r="K60" s="437"/>
      <c r="L60" s="437"/>
      <c r="M60" s="437"/>
    </row>
    <row r="61" spans="1:13" x14ac:dyDescent="0.2">
      <c r="A61" s="4"/>
    </row>
    <row r="62" spans="1:13" x14ac:dyDescent="0.2">
      <c r="A62" s="437" t="s">
        <v>372</v>
      </c>
      <c r="B62" s="437"/>
      <c r="C62" s="437"/>
      <c r="D62" s="437"/>
      <c r="E62" s="437"/>
      <c r="F62" s="437"/>
      <c r="G62" s="437"/>
      <c r="H62" s="437"/>
      <c r="I62" s="437"/>
      <c r="J62" s="437"/>
      <c r="K62" s="437"/>
      <c r="L62" s="437"/>
      <c r="M62" s="437"/>
    </row>
    <row r="63" spans="1:13" x14ac:dyDescent="0.2">
      <c r="A63" s="437"/>
      <c r="B63" s="437"/>
      <c r="C63" s="437"/>
      <c r="D63" s="437"/>
      <c r="E63" s="437"/>
      <c r="F63" s="437"/>
      <c r="G63" s="437"/>
      <c r="H63" s="437"/>
      <c r="I63" s="437"/>
      <c r="J63" s="437"/>
      <c r="K63" s="437"/>
      <c r="L63" s="437"/>
      <c r="M63" s="437"/>
    </row>
    <row r="64" spans="1:13" ht="13.5" thickBot="1" x14ac:dyDescent="0.25"/>
    <row r="65" spans="1:13" ht="13.5" thickBot="1" x14ac:dyDescent="0.25">
      <c r="A65" s="452" t="s">
        <v>378</v>
      </c>
      <c r="B65" s="453"/>
      <c r="C65" s="453"/>
      <c r="D65" s="453"/>
      <c r="E65" s="453"/>
      <c r="F65" s="453"/>
      <c r="G65" s="453"/>
      <c r="H65" s="453"/>
      <c r="I65" s="453"/>
      <c r="J65" s="453"/>
      <c r="K65" s="453"/>
      <c r="L65" s="453"/>
      <c r="M65" s="454"/>
    </row>
    <row r="66" spans="1:13" x14ac:dyDescent="0.2">
      <c r="A66" s="289"/>
      <c r="B66" s="290"/>
      <c r="C66" s="290"/>
      <c r="D66" s="290"/>
      <c r="E66" s="290"/>
      <c r="F66" s="290"/>
      <c r="G66" s="290"/>
      <c r="H66" s="290"/>
      <c r="I66" s="290"/>
      <c r="J66" s="290"/>
      <c r="K66" s="290"/>
      <c r="L66" s="290"/>
      <c r="M66" s="290"/>
    </row>
    <row r="67" spans="1:13" x14ac:dyDescent="0.2">
      <c r="A67" s="53" t="s">
        <v>379</v>
      </c>
    </row>
    <row r="69" spans="1:13" x14ac:dyDescent="0.2">
      <c r="A69" s="108" t="s">
        <v>380</v>
      </c>
      <c r="B69" s="108"/>
      <c r="C69" s="108" t="s">
        <v>381</v>
      </c>
      <c r="D69" s="108" t="s">
        <v>411</v>
      </c>
      <c r="E69" s="108"/>
      <c r="F69" s="108"/>
      <c r="G69" s="108"/>
      <c r="H69" s="108"/>
      <c r="I69" s="108"/>
      <c r="J69" s="108"/>
      <c r="K69" s="108"/>
      <c r="L69" s="108"/>
    </row>
    <row r="70" spans="1:13" x14ac:dyDescent="0.2">
      <c r="A70" s="108"/>
      <c r="B70" s="108"/>
      <c r="C70" s="108" t="s">
        <v>383</v>
      </c>
      <c r="D70" s="108" t="s">
        <v>382</v>
      </c>
      <c r="E70" s="108"/>
      <c r="F70" s="108"/>
      <c r="G70" s="108"/>
      <c r="H70" s="108"/>
      <c r="I70" s="108"/>
      <c r="J70" s="108"/>
      <c r="K70" s="108"/>
      <c r="L70" s="108"/>
    </row>
    <row r="71" spans="1:13" x14ac:dyDescent="0.2">
      <c r="A71" s="108"/>
      <c r="B71" s="108"/>
      <c r="C71" s="108" t="s">
        <v>421</v>
      </c>
      <c r="D71" s="108"/>
      <c r="E71" s="108"/>
      <c r="F71" s="108"/>
      <c r="G71" s="108"/>
      <c r="H71" s="108"/>
      <c r="I71" s="108"/>
      <c r="J71" s="108"/>
      <c r="K71" s="108"/>
      <c r="L71" s="108"/>
    </row>
    <row r="73" spans="1:13" x14ac:dyDescent="0.2">
      <c r="A73" s="53" t="s">
        <v>413</v>
      </c>
    </row>
    <row r="74" spans="1:13" x14ac:dyDescent="0.2">
      <c r="A74" s="53"/>
      <c r="B74" s="53" t="s">
        <v>414</v>
      </c>
    </row>
    <row r="75" spans="1:13" x14ac:dyDescent="0.2">
      <c r="A75" s="53"/>
      <c r="B75" s="53" t="s">
        <v>415</v>
      </c>
      <c r="C75" s="436" t="s">
        <v>416</v>
      </c>
      <c r="D75" s="437"/>
      <c r="E75" s="437"/>
      <c r="F75" s="437"/>
      <c r="G75" s="437"/>
      <c r="H75" s="437"/>
      <c r="I75" s="437"/>
      <c r="J75" s="437"/>
      <c r="K75" s="437"/>
      <c r="L75" s="437"/>
      <c r="M75" s="437"/>
    </row>
    <row r="76" spans="1:13" x14ac:dyDescent="0.2">
      <c r="A76" s="53"/>
      <c r="B76" s="53"/>
      <c r="C76" s="437"/>
      <c r="D76" s="437"/>
      <c r="E76" s="437"/>
      <c r="F76" s="437"/>
      <c r="G76" s="437"/>
      <c r="H76" s="437"/>
      <c r="I76" s="437"/>
      <c r="J76" s="437"/>
      <c r="K76" s="437"/>
      <c r="L76" s="437"/>
      <c r="M76" s="437"/>
    </row>
    <row r="77" spans="1:13" x14ac:dyDescent="0.2">
      <c r="A77" s="53"/>
      <c r="B77" s="53"/>
      <c r="C77" s="437"/>
      <c r="D77" s="437"/>
      <c r="E77" s="437"/>
      <c r="F77" s="437"/>
      <c r="G77" s="437"/>
      <c r="H77" s="437"/>
      <c r="I77" s="437"/>
      <c r="J77" s="437"/>
      <c r="K77" s="437"/>
      <c r="L77" s="437"/>
      <c r="M77" s="437"/>
    </row>
    <row r="78" spans="1:13" x14ac:dyDescent="0.2">
      <c r="B78" s="455" t="s">
        <v>417</v>
      </c>
      <c r="C78" s="455"/>
      <c r="D78" s="455"/>
      <c r="E78" s="455"/>
      <c r="F78" s="455"/>
      <c r="G78" s="455"/>
      <c r="H78" s="455"/>
      <c r="I78" s="455"/>
      <c r="J78" s="455"/>
      <c r="K78" s="456"/>
      <c r="L78" s="456"/>
      <c r="M78" s="456"/>
    </row>
    <row r="79" spans="1:13" x14ac:dyDescent="0.2">
      <c r="B79" s="455"/>
      <c r="C79" s="455"/>
      <c r="D79" s="455"/>
      <c r="E79" s="455"/>
      <c r="F79" s="455"/>
      <c r="G79" s="455"/>
      <c r="H79" s="455"/>
      <c r="I79" s="455"/>
      <c r="J79" s="455"/>
      <c r="K79" s="456"/>
      <c r="L79" s="456"/>
      <c r="M79" s="456"/>
    </row>
    <row r="80" spans="1:13" x14ac:dyDescent="0.2">
      <c r="B80" s="53" t="s">
        <v>418</v>
      </c>
    </row>
    <row r="81" spans="1:13" x14ac:dyDescent="0.2">
      <c r="B81" s="450" t="s">
        <v>419</v>
      </c>
      <c r="C81" s="451"/>
      <c r="D81" s="451"/>
      <c r="E81" s="451"/>
      <c r="F81" s="451"/>
      <c r="G81" s="451"/>
      <c r="H81" s="451"/>
      <c r="I81" s="451"/>
      <c r="J81" s="451"/>
      <c r="K81" s="451"/>
      <c r="L81" s="451"/>
      <c r="M81" s="451"/>
    </row>
    <row r="82" spans="1:13" x14ac:dyDescent="0.2">
      <c r="B82" s="451"/>
      <c r="C82" s="451"/>
      <c r="D82" s="451"/>
      <c r="E82" s="451"/>
      <c r="F82" s="451"/>
      <c r="G82" s="451"/>
      <c r="H82" s="451"/>
      <c r="I82" s="451"/>
      <c r="J82" s="451"/>
      <c r="K82" s="451"/>
      <c r="L82" s="451"/>
      <c r="M82" s="451"/>
    </row>
    <row r="83" spans="1:13" x14ac:dyDescent="0.2">
      <c r="B83" s="451"/>
      <c r="C83" s="451"/>
      <c r="D83" s="451"/>
      <c r="E83" s="451"/>
      <c r="F83" s="451"/>
      <c r="G83" s="451"/>
      <c r="H83" s="451"/>
      <c r="I83" s="451"/>
      <c r="J83" s="451"/>
      <c r="K83" s="451"/>
      <c r="L83" s="451"/>
      <c r="M83" s="451"/>
    </row>
    <row r="84" spans="1:13" x14ac:dyDescent="0.2">
      <c r="B84" s="451"/>
      <c r="C84" s="451"/>
      <c r="D84" s="451"/>
      <c r="E84" s="451"/>
      <c r="F84" s="451"/>
      <c r="G84" s="451"/>
      <c r="H84" s="451"/>
      <c r="I84" s="451"/>
      <c r="J84" s="451"/>
      <c r="K84" s="451"/>
      <c r="L84" s="451"/>
      <c r="M84" s="451"/>
    </row>
    <row r="85" spans="1:13" x14ac:dyDescent="0.2">
      <c r="B85" s="451"/>
      <c r="C85" s="451"/>
      <c r="D85" s="451"/>
      <c r="E85" s="451"/>
      <c r="F85" s="451"/>
      <c r="G85" s="451"/>
      <c r="H85" s="451"/>
      <c r="I85" s="451"/>
      <c r="J85" s="451"/>
      <c r="K85" s="451"/>
      <c r="L85" s="451"/>
      <c r="M85" s="451"/>
    </row>
    <row r="86" spans="1:13" x14ac:dyDescent="0.2">
      <c r="B86" s="451"/>
      <c r="C86" s="451"/>
      <c r="D86" s="451"/>
      <c r="E86" s="451"/>
      <c r="F86" s="451"/>
      <c r="G86" s="451"/>
      <c r="H86" s="451"/>
      <c r="I86" s="451"/>
      <c r="J86" s="451"/>
      <c r="K86" s="451"/>
      <c r="L86" s="451"/>
      <c r="M86" s="451"/>
    </row>
    <row r="87" spans="1:13" x14ac:dyDescent="0.2">
      <c r="B87" s="53" t="s">
        <v>420</v>
      </c>
    </row>
    <row r="88" spans="1:13" x14ac:dyDescent="0.2">
      <c r="B88" s="450" t="s">
        <v>422</v>
      </c>
      <c r="C88" s="451"/>
      <c r="D88" s="451"/>
      <c r="E88" s="451"/>
      <c r="F88" s="451"/>
      <c r="G88" s="451"/>
      <c r="H88" s="451"/>
      <c r="I88" s="451"/>
      <c r="J88" s="451"/>
      <c r="K88" s="451"/>
      <c r="L88" s="451"/>
      <c r="M88" s="451"/>
    </row>
    <row r="89" spans="1:13" x14ac:dyDescent="0.2">
      <c r="B89" s="451"/>
      <c r="C89" s="451"/>
      <c r="D89" s="451"/>
      <c r="E89" s="451"/>
      <c r="F89" s="451"/>
      <c r="G89" s="451"/>
      <c r="H89" s="451"/>
      <c r="I89" s="451"/>
      <c r="J89" s="451"/>
      <c r="K89" s="451"/>
      <c r="L89" s="451"/>
      <c r="M89" s="451"/>
    </row>
    <row r="90" spans="1:13" x14ac:dyDescent="0.2">
      <c r="B90" s="376"/>
      <c r="C90" s="376"/>
      <c r="D90" s="376"/>
      <c r="E90" s="376"/>
      <c r="F90" s="376"/>
      <c r="G90" s="376"/>
      <c r="H90" s="376"/>
      <c r="I90" s="376"/>
      <c r="J90" s="376"/>
      <c r="K90" s="376"/>
      <c r="L90" s="376"/>
      <c r="M90" s="376"/>
    </row>
    <row r="91" spans="1:13" x14ac:dyDescent="0.2">
      <c r="A91" s="53" t="s">
        <v>424</v>
      </c>
      <c r="B91" s="376"/>
      <c r="C91" s="376"/>
      <c r="D91" s="376"/>
      <c r="E91" s="376"/>
      <c r="F91" s="376"/>
      <c r="G91" s="376"/>
      <c r="H91" s="376"/>
      <c r="I91" s="376"/>
      <c r="J91" s="376"/>
      <c r="K91" s="376"/>
      <c r="L91" s="376"/>
      <c r="M91" s="376"/>
    </row>
    <row r="92" spans="1:13" x14ac:dyDescent="0.2">
      <c r="B92" s="448" t="s">
        <v>425</v>
      </c>
      <c r="C92" s="449"/>
      <c r="D92" s="449"/>
      <c r="E92" s="449"/>
      <c r="F92" s="449"/>
      <c r="G92" s="449"/>
      <c r="H92" s="449"/>
      <c r="I92" s="449"/>
      <c r="J92" s="449"/>
      <c r="K92" s="449"/>
      <c r="L92" s="449"/>
      <c r="M92" s="449"/>
    </row>
    <row r="93" spans="1:13" x14ac:dyDescent="0.2">
      <c r="B93" s="449"/>
      <c r="C93" s="449"/>
      <c r="D93" s="449"/>
      <c r="E93" s="449"/>
      <c r="F93" s="449"/>
      <c r="G93" s="449"/>
      <c r="H93" s="449"/>
      <c r="I93" s="449"/>
      <c r="J93" s="449"/>
      <c r="K93" s="449"/>
      <c r="L93" s="449"/>
      <c r="M93" s="449"/>
    </row>
    <row r="94" spans="1:13" x14ac:dyDescent="0.2">
      <c r="B94" s="376"/>
      <c r="C94" s="376"/>
      <c r="D94" s="376"/>
      <c r="E94" s="376"/>
      <c r="F94" s="376"/>
      <c r="G94" s="376"/>
      <c r="H94" s="376"/>
      <c r="I94" s="376"/>
      <c r="J94" s="376"/>
      <c r="K94" s="376"/>
      <c r="L94" s="376"/>
      <c r="M94" s="376"/>
    </row>
    <row r="95" spans="1:13" x14ac:dyDescent="0.2">
      <c r="A95" s="377" t="s">
        <v>448</v>
      </c>
      <c r="B95" s="378"/>
      <c r="C95" s="378"/>
      <c r="D95" s="378"/>
      <c r="E95" s="378"/>
      <c r="F95" s="378"/>
      <c r="G95" s="378"/>
      <c r="H95" s="378"/>
      <c r="I95" s="378"/>
      <c r="J95" s="378"/>
      <c r="K95" s="378"/>
      <c r="L95" s="378"/>
      <c r="M95" s="378"/>
    </row>
    <row r="96" spans="1:13" x14ac:dyDescent="0.2">
      <c r="A96" s="377" t="s">
        <v>449</v>
      </c>
      <c r="B96" s="378"/>
      <c r="C96" s="378"/>
      <c r="D96" s="378"/>
      <c r="E96" s="378"/>
      <c r="F96" s="378"/>
      <c r="G96" s="378"/>
      <c r="H96" s="378"/>
      <c r="I96" s="378"/>
      <c r="J96" s="378"/>
      <c r="K96" s="378"/>
      <c r="L96" s="378"/>
      <c r="M96" s="378"/>
    </row>
    <row r="97" spans="1:13" x14ac:dyDescent="0.2">
      <c r="B97" s="376"/>
      <c r="C97" s="376"/>
      <c r="D97" s="376"/>
      <c r="E97" s="376"/>
      <c r="F97" s="376"/>
      <c r="G97" s="376"/>
      <c r="H97" s="376"/>
      <c r="I97" s="376"/>
      <c r="J97" s="376"/>
      <c r="K97" s="376"/>
      <c r="L97" s="376"/>
      <c r="M97" s="376"/>
    </row>
    <row r="98" spans="1:13" x14ac:dyDescent="0.2">
      <c r="A98" s="106" t="s">
        <v>450</v>
      </c>
    </row>
  </sheetData>
  <sheetProtection formatColumns="0"/>
  <mergeCells count="19">
    <mergeCell ref="B92:M93"/>
    <mergeCell ref="C75:M77"/>
    <mergeCell ref="B81:M86"/>
    <mergeCell ref="B88:M89"/>
    <mergeCell ref="A65:M65"/>
    <mergeCell ref="B78:M79"/>
    <mergeCell ref="D53:M54"/>
    <mergeCell ref="A1:M1"/>
    <mergeCell ref="A62:M63"/>
    <mergeCell ref="A3:M3"/>
    <mergeCell ref="A38:M39"/>
    <mergeCell ref="A13:M14"/>
    <mergeCell ref="A59:M60"/>
    <mergeCell ref="D48:M49"/>
    <mergeCell ref="D50:M51"/>
    <mergeCell ref="A56:M57"/>
    <mergeCell ref="A42:M43"/>
    <mergeCell ref="A29:M30"/>
    <mergeCell ref="A31:M31"/>
  </mergeCells>
  <phoneticPr fontId="10" type="noConversion"/>
  <pageMargins left="0.74803149606299213" right="0.74803149606299213" top="0.98425196850393704" bottom="0.98425196850393704" header="0" footer="0"/>
  <pageSetup paperSize="9" scale="62"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H65"/>
  <sheetViews>
    <sheetView topLeftCell="A31" workbookViewId="0">
      <selection activeCell="E57" sqref="E57"/>
    </sheetView>
  </sheetViews>
  <sheetFormatPr baseColWidth="10" defaultRowHeight="12.75" x14ac:dyDescent="0.2"/>
  <cols>
    <col min="1" max="1" width="6.5" customWidth="1"/>
    <col min="2" max="2" width="97.83203125" customWidth="1"/>
    <col min="3" max="3" width="27.5" customWidth="1"/>
    <col min="5" max="5" width="49.5" customWidth="1"/>
  </cols>
  <sheetData>
    <row r="1" spans="1:2" x14ac:dyDescent="0.2">
      <c r="A1" s="53"/>
    </row>
    <row r="2" spans="1:2" x14ac:dyDescent="0.2">
      <c r="A2" s="106" t="s">
        <v>323</v>
      </c>
    </row>
    <row r="3" spans="1:2" x14ac:dyDescent="0.2">
      <c r="A3" s="53"/>
      <c r="B3" t="s">
        <v>301</v>
      </c>
    </row>
    <row r="4" spans="1:2" x14ac:dyDescent="0.2">
      <c r="A4" s="53"/>
      <c r="B4" s="106" t="s">
        <v>314</v>
      </c>
    </row>
    <row r="5" spans="1:2" x14ac:dyDescent="0.2">
      <c r="A5" s="53" t="s">
        <v>111</v>
      </c>
      <c r="B5" t="s">
        <v>302</v>
      </c>
    </row>
    <row r="6" spans="1:2" x14ac:dyDescent="0.2">
      <c r="A6" s="53" t="s">
        <v>112</v>
      </c>
      <c r="B6" t="s">
        <v>303</v>
      </c>
    </row>
    <row r="7" spans="1:2" x14ac:dyDescent="0.2">
      <c r="A7" s="53" t="s">
        <v>113</v>
      </c>
      <c r="B7" t="s">
        <v>304</v>
      </c>
    </row>
    <row r="8" spans="1:2" x14ac:dyDescent="0.2">
      <c r="A8" s="53" t="s">
        <v>305</v>
      </c>
      <c r="B8" t="s">
        <v>306</v>
      </c>
    </row>
    <row r="9" spans="1:2" x14ac:dyDescent="0.2">
      <c r="A9" s="53" t="s">
        <v>110</v>
      </c>
      <c r="B9" t="s">
        <v>307</v>
      </c>
    </row>
    <row r="10" spans="1:2" x14ac:dyDescent="0.2">
      <c r="A10" s="53" t="s">
        <v>115</v>
      </c>
      <c r="B10" t="s">
        <v>308</v>
      </c>
    </row>
    <row r="11" spans="1:2" x14ac:dyDescent="0.2">
      <c r="A11" s="53" t="s">
        <v>116</v>
      </c>
      <c r="B11" t="s">
        <v>309</v>
      </c>
    </row>
    <row r="12" spans="1:2" x14ac:dyDescent="0.2">
      <c r="A12" s="53" t="s">
        <v>117</v>
      </c>
      <c r="B12" t="s">
        <v>310</v>
      </c>
    </row>
    <row r="13" spans="1:2" x14ac:dyDescent="0.2">
      <c r="A13" s="53" t="s">
        <v>118</v>
      </c>
      <c r="B13" t="s">
        <v>311</v>
      </c>
    </row>
    <row r="14" spans="1:2" x14ac:dyDescent="0.2">
      <c r="A14" s="53" t="s">
        <v>119</v>
      </c>
      <c r="B14" s="53" t="s">
        <v>407</v>
      </c>
    </row>
    <row r="15" spans="1:2" x14ac:dyDescent="0.2">
      <c r="A15" s="53" t="s">
        <v>121</v>
      </c>
      <c r="B15" t="s">
        <v>312</v>
      </c>
    </row>
    <row r="16" spans="1:2" x14ac:dyDescent="0.2">
      <c r="A16" s="53" t="s">
        <v>122</v>
      </c>
      <c r="B16" s="53" t="s">
        <v>313</v>
      </c>
    </row>
    <row r="17" spans="1:5" x14ac:dyDescent="0.2">
      <c r="A17" s="53" t="s">
        <v>123</v>
      </c>
      <c r="B17" s="53" t="s">
        <v>315</v>
      </c>
    </row>
    <row r="18" spans="1:5" x14ac:dyDescent="0.2">
      <c r="A18" s="53" t="s">
        <v>124</v>
      </c>
      <c r="B18" s="53" t="s">
        <v>316</v>
      </c>
    </row>
    <row r="19" spans="1:5" x14ac:dyDescent="0.2">
      <c r="A19" s="53" t="s">
        <v>317</v>
      </c>
      <c r="B19" s="53" t="s">
        <v>406</v>
      </c>
    </row>
    <row r="20" spans="1:5" x14ac:dyDescent="0.2">
      <c r="A20" s="53" t="s">
        <v>125</v>
      </c>
      <c r="B20" s="53" t="s">
        <v>319</v>
      </c>
    </row>
    <row r="21" spans="1:5" x14ac:dyDescent="0.2">
      <c r="A21" s="53" t="s">
        <v>126</v>
      </c>
      <c r="B21" s="53" t="s">
        <v>320</v>
      </c>
    </row>
    <row r="22" spans="1:5" x14ac:dyDescent="0.2">
      <c r="A22" s="53" t="s">
        <v>127</v>
      </c>
      <c r="B22" s="53" t="s">
        <v>321</v>
      </c>
    </row>
    <row r="23" spans="1:5" x14ac:dyDescent="0.2">
      <c r="A23" s="53" t="s">
        <v>318</v>
      </c>
      <c r="B23" s="53" t="s">
        <v>322</v>
      </c>
    </row>
    <row r="24" spans="1:5" x14ac:dyDescent="0.2">
      <c r="A24" s="53"/>
      <c r="B24" s="53"/>
    </row>
    <row r="25" spans="1:5" x14ac:dyDescent="0.2">
      <c r="A25" s="106" t="s">
        <v>324</v>
      </c>
      <c r="B25" s="53"/>
    </row>
    <row r="26" spans="1:5" x14ac:dyDescent="0.2">
      <c r="A26" s="53"/>
      <c r="B26" s="450" t="s">
        <v>374</v>
      </c>
      <c r="C26" s="451"/>
      <c r="D26" s="451"/>
      <c r="E26" s="451"/>
    </row>
    <row r="27" spans="1:5" x14ac:dyDescent="0.2">
      <c r="A27" s="53"/>
      <c r="B27" s="451"/>
      <c r="C27" s="451"/>
      <c r="D27" s="451"/>
      <c r="E27" s="451"/>
    </row>
    <row r="28" spans="1:5" x14ac:dyDescent="0.2">
      <c r="A28" s="53"/>
    </row>
    <row r="29" spans="1:5" x14ac:dyDescent="0.2">
      <c r="A29" s="106" t="s">
        <v>328</v>
      </c>
    </row>
    <row r="30" spans="1:5" x14ac:dyDescent="0.2">
      <c r="A30" s="106"/>
      <c r="B30" s="450" t="s">
        <v>325</v>
      </c>
      <c r="C30" s="451"/>
      <c r="D30" s="451"/>
      <c r="E30" s="451"/>
    </row>
    <row r="31" spans="1:5" x14ac:dyDescent="0.2">
      <c r="A31" s="106"/>
      <c r="B31" s="451"/>
      <c r="C31" s="451"/>
      <c r="D31" s="451"/>
      <c r="E31" s="451"/>
    </row>
    <row r="32" spans="1:5" x14ac:dyDescent="0.2">
      <c r="A32" s="106"/>
      <c r="B32" s="53" t="s">
        <v>409</v>
      </c>
    </row>
    <row r="33" spans="1:8" x14ac:dyDescent="0.2">
      <c r="A33" s="106"/>
      <c r="B33" s="53" t="s">
        <v>326</v>
      </c>
    </row>
    <row r="34" spans="1:8" x14ac:dyDescent="0.2">
      <c r="A34" s="53" t="s">
        <v>111</v>
      </c>
      <c r="B34" s="53" t="s">
        <v>327</v>
      </c>
    </row>
    <row r="35" spans="1:8" x14ac:dyDescent="0.2">
      <c r="A35" s="53" t="s">
        <v>112</v>
      </c>
      <c r="B35" s="53" t="s">
        <v>410</v>
      </c>
    </row>
    <row r="36" spans="1:8" x14ac:dyDescent="0.2">
      <c r="A36" s="106"/>
    </row>
    <row r="37" spans="1:8" x14ac:dyDescent="0.2">
      <c r="A37" s="106" t="s">
        <v>329</v>
      </c>
    </row>
    <row r="38" spans="1:8" x14ac:dyDescent="0.2">
      <c r="A38" s="60" t="s">
        <v>189</v>
      </c>
      <c r="B38" s="60" t="s">
        <v>162</v>
      </c>
      <c r="C38" s="51" t="s">
        <v>164</v>
      </c>
      <c r="D38" s="51" t="s">
        <v>168</v>
      </c>
      <c r="E38" s="51" t="s">
        <v>170</v>
      </c>
    </row>
    <row r="39" spans="1:8" x14ac:dyDescent="0.2">
      <c r="A39" s="63" t="s">
        <v>111</v>
      </c>
      <c r="B39" s="64" t="s">
        <v>163</v>
      </c>
      <c r="C39" s="65"/>
      <c r="D39" s="65" t="s">
        <v>169</v>
      </c>
      <c r="E39" s="60" t="s">
        <v>248</v>
      </c>
      <c r="H39" s="53"/>
    </row>
    <row r="40" spans="1:8" ht="25.5" x14ac:dyDescent="0.2">
      <c r="A40" s="63" t="s">
        <v>112</v>
      </c>
      <c r="B40" s="64" t="s">
        <v>165</v>
      </c>
      <c r="C40" s="65" t="s">
        <v>167</v>
      </c>
      <c r="D40" s="65" t="s">
        <v>169</v>
      </c>
      <c r="E40" s="60" t="s">
        <v>248</v>
      </c>
      <c r="H40" s="53"/>
    </row>
    <row r="41" spans="1:8" ht="38.25" customHeight="1" x14ac:dyDescent="0.2">
      <c r="A41" s="63" t="s">
        <v>113</v>
      </c>
      <c r="B41" s="64" t="s">
        <v>166</v>
      </c>
      <c r="C41" s="65" t="s">
        <v>167</v>
      </c>
      <c r="D41" s="65" t="s">
        <v>169</v>
      </c>
      <c r="E41" s="64" t="s">
        <v>186</v>
      </c>
      <c r="F41" s="53"/>
    </row>
    <row r="42" spans="1:8" ht="25.5" x14ac:dyDescent="0.2">
      <c r="A42" s="63" t="s">
        <v>171</v>
      </c>
      <c r="B42" s="64" t="s">
        <v>173</v>
      </c>
      <c r="C42" s="65" t="s">
        <v>167</v>
      </c>
      <c r="D42" s="64" t="s">
        <v>27</v>
      </c>
      <c r="E42" s="64" t="s">
        <v>176</v>
      </c>
      <c r="H42" s="53"/>
    </row>
    <row r="43" spans="1:8" x14ac:dyDescent="0.2">
      <c r="A43" s="66" t="s">
        <v>172</v>
      </c>
      <c r="B43" s="64" t="s">
        <v>174</v>
      </c>
      <c r="C43" s="65"/>
      <c r="D43" s="64" t="s">
        <v>27</v>
      </c>
      <c r="E43" s="64" t="s">
        <v>176</v>
      </c>
      <c r="H43" s="53"/>
    </row>
    <row r="44" spans="1:8" ht="25.5" x14ac:dyDescent="0.2">
      <c r="A44" s="66" t="s">
        <v>188</v>
      </c>
      <c r="B44" s="64" t="s">
        <v>175</v>
      </c>
      <c r="C44" s="65"/>
      <c r="D44" s="64" t="s">
        <v>27</v>
      </c>
      <c r="E44" s="64" t="s">
        <v>176</v>
      </c>
      <c r="H44" s="53"/>
    </row>
    <row r="45" spans="1:8" ht="25.5" x14ac:dyDescent="0.2">
      <c r="A45" s="63" t="s">
        <v>110</v>
      </c>
      <c r="B45" s="64" t="s">
        <v>114</v>
      </c>
      <c r="C45" s="65" t="s">
        <v>167</v>
      </c>
      <c r="D45" s="65" t="s">
        <v>169</v>
      </c>
      <c r="E45" s="64" t="s">
        <v>176</v>
      </c>
    </row>
    <row r="46" spans="1:8" ht="25.5" x14ac:dyDescent="0.2">
      <c r="A46" s="63" t="s">
        <v>115</v>
      </c>
      <c r="B46" s="64" t="s">
        <v>408</v>
      </c>
      <c r="C46" s="64" t="s">
        <v>177</v>
      </c>
      <c r="D46" s="65" t="s">
        <v>169</v>
      </c>
      <c r="E46" s="65"/>
    </row>
    <row r="47" spans="1:8" ht="25.5" x14ac:dyDescent="0.2">
      <c r="A47" s="63" t="s">
        <v>116</v>
      </c>
      <c r="B47" s="64" t="s">
        <v>26</v>
      </c>
      <c r="C47" s="65"/>
      <c r="D47" s="65" t="s">
        <v>169</v>
      </c>
      <c r="E47" s="67" t="s">
        <v>217</v>
      </c>
    </row>
    <row r="48" spans="1:8" x14ac:dyDescent="0.2">
      <c r="A48" s="63" t="s">
        <v>117</v>
      </c>
      <c r="B48" s="64" t="s">
        <v>178</v>
      </c>
      <c r="C48" s="64" t="s">
        <v>180</v>
      </c>
      <c r="D48" s="65" t="s">
        <v>169</v>
      </c>
      <c r="E48" s="64" t="s">
        <v>179</v>
      </c>
    </row>
    <row r="49" spans="1:8" x14ac:dyDescent="0.2">
      <c r="A49" s="63" t="s">
        <v>118</v>
      </c>
      <c r="B49" s="64" t="s">
        <v>181</v>
      </c>
      <c r="C49" s="65"/>
      <c r="D49" s="65" t="s">
        <v>169</v>
      </c>
      <c r="E49" s="60" t="s">
        <v>248</v>
      </c>
      <c r="H49" s="53"/>
    </row>
    <row r="50" spans="1:8" ht="25.5" x14ac:dyDescent="0.2">
      <c r="A50" s="63" t="s">
        <v>119</v>
      </c>
      <c r="B50" s="64" t="s">
        <v>120</v>
      </c>
      <c r="C50" s="65"/>
      <c r="D50" s="64" t="s">
        <v>27</v>
      </c>
      <c r="E50" s="68" t="s">
        <v>187</v>
      </c>
      <c r="H50" s="53"/>
    </row>
    <row r="51" spans="1:8" x14ac:dyDescent="0.2">
      <c r="A51" s="63" t="s">
        <v>121</v>
      </c>
      <c r="B51" s="64" t="s">
        <v>182</v>
      </c>
      <c r="C51" s="65"/>
      <c r="D51" s="65" t="s">
        <v>169</v>
      </c>
      <c r="E51" s="64" t="s">
        <v>176</v>
      </c>
    </row>
    <row r="52" spans="1:8" x14ac:dyDescent="0.2">
      <c r="A52" s="63" t="s">
        <v>122</v>
      </c>
      <c r="B52" s="64" t="s">
        <v>183</v>
      </c>
      <c r="C52" s="65"/>
      <c r="D52" s="65" t="s">
        <v>169</v>
      </c>
      <c r="E52" s="65"/>
    </row>
    <row r="53" spans="1:8" x14ac:dyDescent="0.2">
      <c r="A53" s="63" t="s">
        <v>123</v>
      </c>
      <c r="B53" s="64" t="s">
        <v>330</v>
      </c>
      <c r="C53" s="65"/>
      <c r="D53" s="65" t="s">
        <v>169</v>
      </c>
      <c r="E53" s="64" t="s">
        <v>179</v>
      </c>
    </row>
    <row r="54" spans="1:8" x14ac:dyDescent="0.2">
      <c r="A54" s="63" t="s">
        <v>124</v>
      </c>
      <c r="B54" s="64" t="s">
        <v>331</v>
      </c>
      <c r="C54" s="65"/>
      <c r="D54" s="65" t="s">
        <v>169</v>
      </c>
      <c r="E54" s="60"/>
      <c r="H54" s="53"/>
    </row>
    <row r="55" spans="1:8" ht="25.5" x14ac:dyDescent="0.2">
      <c r="A55" s="63" t="s">
        <v>125</v>
      </c>
      <c r="B55" s="64" t="s">
        <v>184</v>
      </c>
      <c r="C55" s="64"/>
      <c r="D55" s="65" t="s">
        <v>169</v>
      </c>
      <c r="E55" s="64" t="s">
        <v>332</v>
      </c>
    </row>
    <row r="56" spans="1:8" x14ac:dyDescent="0.2">
      <c r="A56" s="63" t="s">
        <v>126</v>
      </c>
      <c r="B56" s="64" t="s">
        <v>185</v>
      </c>
      <c r="C56" s="65"/>
      <c r="D56" s="64" t="s">
        <v>27</v>
      </c>
      <c r="E56" s="65"/>
      <c r="H56" s="53"/>
    </row>
    <row r="57" spans="1:8" x14ac:dyDescent="0.2">
      <c r="A57" s="60" t="s">
        <v>127</v>
      </c>
      <c r="B57" s="61" t="s">
        <v>128</v>
      </c>
      <c r="C57" s="62"/>
      <c r="D57" s="65" t="s">
        <v>169</v>
      </c>
      <c r="E57" s="60" t="s">
        <v>247</v>
      </c>
    </row>
    <row r="58" spans="1:8" x14ac:dyDescent="0.2">
      <c r="B58" s="59"/>
      <c r="C58" s="59"/>
    </row>
    <row r="59" spans="1:8" x14ac:dyDescent="0.2">
      <c r="A59" s="106" t="s">
        <v>333</v>
      </c>
      <c r="B59" s="59"/>
      <c r="C59" s="59"/>
    </row>
    <row r="60" spans="1:8" x14ac:dyDescent="0.2">
      <c r="B60" s="154" t="s">
        <v>334</v>
      </c>
      <c r="C60" s="154"/>
    </row>
    <row r="61" spans="1:8" x14ac:dyDescent="0.2">
      <c r="C61" s="59"/>
    </row>
    <row r="62" spans="1:8" x14ac:dyDescent="0.2">
      <c r="A62" s="53"/>
      <c r="C62" s="59"/>
    </row>
    <row r="63" spans="1:8" x14ac:dyDescent="0.2">
      <c r="B63" s="53"/>
      <c r="C63" s="59"/>
    </row>
    <row r="64" spans="1:8" x14ac:dyDescent="0.2">
      <c r="B64" s="53"/>
      <c r="C64" s="59"/>
    </row>
    <row r="65" spans="3:3" x14ac:dyDescent="0.2">
      <c r="C65" s="59"/>
    </row>
  </sheetData>
  <sheetProtection password="9F9F" sheet="1" objects="1" scenarios="1"/>
  <mergeCells count="2">
    <mergeCell ref="B26:E27"/>
    <mergeCell ref="B30:E31"/>
  </mergeCells>
  <pageMargins left="0.7" right="0.7" top="0.75" bottom="0.75" header="0.3" footer="0.3"/>
  <pageSetup paperSize="9" orientation="portrait" horizont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2:G25"/>
  <sheetViews>
    <sheetView workbookViewId="0"/>
  </sheetViews>
  <sheetFormatPr baseColWidth="10" defaultRowHeight="12.75" x14ac:dyDescent="0.2"/>
  <cols>
    <col min="2" max="2" width="11.6640625" customWidth="1"/>
    <col min="5" max="5" width="26.5" customWidth="1"/>
    <col min="6" max="6" width="15.5" customWidth="1"/>
    <col min="7" max="7" width="15.33203125" customWidth="1"/>
  </cols>
  <sheetData>
    <row r="2" spans="1:7" x14ac:dyDescent="0.2">
      <c r="B2" s="106" t="s">
        <v>267</v>
      </c>
    </row>
    <row r="3" spans="1:7" x14ac:dyDescent="0.2">
      <c r="G3" s="169" t="s">
        <v>280</v>
      </c>
    </row>
    <row r="4" spans="1:7" x14ac:dyDescent="0.2">
      <c r="A4">
        <v>1</v>
      </c>
      <c r="B4" t="s">
        <v>268</v>
      </c>
      <c r="D4" s="7"/>
      <c r="F4" t="s">
        <v>269</v>
      </c>
      <c r="G4" t="s">
        <v>300</v>
      </c>
    </row>
    <row r="5" spans="1:7" x14ac:dyDescent="0.2">
      <c r="A5">
        <v>2</v>
      </c>
      <c r="B5" t="s">
        <v>270</v>
      </c>
      <c r="F5" t="s">
        <v>271</v>
      </c>
      <c r="G5" t="s">
        <v>300</v>
      </c>
    </row>
    <row r="6" spans="1:7" x14ac:dyDescent="0.2">
      <c r="A6">
        <v>3</v>
      </c>
      <c r="B6" t="s">
        <v>272</v>
      </c>
      <c r="D6" s="7"/>
      <c r="F6" t="s">
        <v>273</v>
      </c>
      <c r="G6" t="s">
        <v>300</v>
      </c>
    </row>
    <row r="7" spans="1:7" x14ac:dyDescent="0.2">
      <c r="A7">
        <v>4</v>
      </c>
      <c r="B7" t="s">
        <v>274</v>
      </c>
      <c r="D7" s="7"/>
      <c r="F7" t="s">
        <v>275</v>
      </c>
      <c r="G7" t="s">
        <v>300</v>
      </c>
    </row>
    <row r="8" spans="1:7" x14ac:dyDescent="0.2">
      <c r="A8">
        <v>5</v>
      </c>
      <c r="B8" t="s">
        <v>276</v>
      </c>
      <c r="F8" t="s">
        <v>273</v>
      </c>
      <c r="G8" t="s">
        <v>300</v>
      </c>
    </row>
    <row r="9" spans="1:7" x14ac:dyDescent="0.2">
      <c r="A9">
        <v>6</v>
      </c>
      <c r="B9" t="s">
        <v>277</v>
      </c>
      <c r="F9" t="s">
        <v>278</v>
      </c>
      <c r="G9" t="s">
        <v>300</v>
      </c>
    </row>
    <row r="10" spans="1:7" x14ac:dyDescent="0.2">
      <c r="A10">
        <v>7</v>
      </c>
      <c r="B10" t="s">
        <v>279</v>
      </c>
      <c r="G10" t="s">
        <v>300</v>
      </c>
    </row>
    <row r="11" spans="1:7" x14ac:dyDescent="0.2">
      <c r="A11">
        <v>8</v>
      </c>
      <c r="B11" t="s">
        <v>281</v>
      </c>
      <c r="F11" t="s">
        <v>282</v>
      </c>
      <c r="G11" t="s">
        <v>300</v>
      </c>
    </row>
    <row r="12" spans="1:7" x14ac:dyDescent="0.2">
      <c r="A12">
        <v>9</v>
      </c>
      <c r="B12" t="s">
        <v>283</v>
      </c>
      <c r="F12" t="s">
        <v>284</v>
      </c>
    </row>
    <row r="13" spans="1:7" x14ac:dyDescent="0.2">
      <c r="C13" t="s">
        <v>285</v>
      </c>
      <c r="G13" t="s">
        <v>300</v>
      </c>
    </row>
    <row r="14" spans="1:7" x14ac:dyDescent="0.2">
      <c r="C14" t="s">
        <v>286</v>
      </c>
      <c r="G14" t="s">
        <v>300</v>
      </c>
    </row>
    <row r="15" spans="1:7" x14ac:dyDescent="0.2">
      <c r="C15" t="s">
        <v>21</v>
      </c>
      <c r="G15" t="s">
        <v>300</v>
      </c>
    </row>
    <row r="16" spans="1:7" x14ac:dyDescent="0.2">
      <c r="C16" t="s">
        <v>287</v>
      </c>
      <c r="G16" t="s">
        <v>300</v>
      </c>
    </row>
    <row r="17" spans="1:7" x14ac:dyDescent="0.2">
      <c r="C17" t="s">
        <v>288</v>
      </c>
      <c r="G17" t="s">
        <v>300</v>
      </c>
    </row>
    <row r="18" spans="1:7" ht="21.75" customHeight="1" thickBot="1" x14ac:dyDescent="0.25">
      <c r="A18">
        <v>10</v>
      </c>
      <c r="B18" t="s">
        <v>289</v>
      </c>
      <c r="F18" t="s">
        <v>290</v>
      </c>
      <c r="G18" s="170" t="s">
        <v>300</v>
      </c>
    </row>
    <row r="19" spans="1:7" ht="21.75" customHeight="1" thickTop="1" x14ac:dyDescent="0.2">
      <c r="G19" s="171"/>
    </row>
    <row r="20" spans="1:7" ht="21.75" customHeight="1" x14ac:dyDescent="0.2">
      <c r="A20">
        <v>11</v>
      </c>
      <c r="B20" t="s">
        <v>291</v>
      </c>
      <c r="F20" t="s">
        <v>292</v>
      </c>
      <c r="G20" t="s">
        <v>300</v>
      </c>
    </row>
    <row r="21" spans="1:7" x14ac:dyDescent="0.2">
      <c r="A21">
        <v>12</v>
      </c>
      <c r="B21" t="s">
        <v>293</v>
      </c>
      <c r="F21" t="s">
        <v>294</v>
      </c>
      <c r="G21" t="s">
        <v>300</v>
      </c>
    </row>
    <row r="22" spans="1:7" x14ac:dyDescent="0.2">
      <c r="A22">
        <v>13</v>
      </c>
      <c r="B22" t="s">
        <v>295</v>
      </c>
      <c r="F22" t="s">
        <v>296</v>
      </c>
      <c r="G22" t="s">
        <v>300</v>
      </c>
    </row>
    <row r="23" spans="1:7" x14ac:dyDescent="0.2">
      <c r="A23">
        <v>14</v>
      </c>
      <c r="B23" t="s">
        <v>297</v>
      </c>
      <c r="F23" t="s">
        <v>296</v>
      </c>
      <c r="G23" t="s">
        <v>300</v>
      </c>
    </row>
    <row r="24" spans="1:7" ht="20.25" customHeight="1" thickBot="1" x14ac:dyDescent="0.25">
      <c r="A24">
        <v>15</v>
      </c>
      <c r="B24" t="s">
        <v>298</v>
      </c>
      <c r="F24" t="s">
        <v>299</v>
      </c>
      <c r="G24" s="170" t="s">
        <v>300</v>
      </c>
    </row>
    <row r="25" spans="1:7" ht="13.5" thickTop="1" x14ac:dyDescent="0.2"/>
  </sheetData>
  <sheetProtection password="C03E" sheet="1" objects="1" scenarios="1"/>
  <pageMargins left="0.7" right="0.7" top="0.75" bottom="0.75" header="0.3" footer="0.3"/>
  <pageSetup paperSize="9" orientation="portrait" horizont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AJ415"/>
  <sheetViews>
    <sheetView topLeftCell="A49" workbookViewId="0"/>
  </sheetViews>
  <sheetFormatPr baseColWidth="10" defaultRowHeight="12.75" x14ac:dyDescent="0.2"/>
  <cols>
    <col min="1" max="2" width="13" bestFit="1" customWidth="1"/>
  </cols>
  <sheetData>
    <row r="1" spans="1:36" x14ac:dyDescent="0.2">
      <c r="A1" s="360" t="s">
        <v>433</v>
      </c>
      <c r="B1" s="342"/>
      <c r="C1" s="342"/>
      <c r="D1" s="342"/>
    </row>
    <row r="2" spans="1:36" x14ac:dyDescent="0.2">
      <c r="A2" s="460" t="s">
        <v>37</v>
      </c>
      <c r="B2" s="458"/>
      <c r="C2" s="458"/>
      <c r="D2" s="457" t="s">
        <v>38</v>
      </c>
      <c r="E2" s="458"/>
      <c r="F2" s="459"/>
      <c r="G2" s="460" t="s">
        <v>39</v>
      </c>
      <c r="H2" s="458"/>
      <c r="I2" s="458"/>
      <c r="J2" s="457" t="s">
        <v>40</v>
      </c>
      <c r="K2" s="458"/>
      <c r="L2" s="459"/>
      <c r="M2" s="460" t="s">
        <v>41</v>
      </c>
      <c r="N2" s="458"/>
      <c r="O2" s="458"/>
      <c r="P2" s="457" t="s">
        <v>42</v>
      </c>
      <c r="Q2" s="458"/>
      <c r="R2" s="459"/>
      <c r="S2" s="460" t="s">
        <v>43</v>
      </c>
      <c r="T2" s="458"/>
      <c r="U2" s="458"/>
      <c r="V2" s="457" t="s">
        <v>44</v>
      </c>
      <c r="W2" s="458"/>
      <c r="X2" s="459"/>
      <c r="Y2" s="460" t="s">
        <v>45</v>
      </c>
      <c r="Z2" s="458"/>
      <c r="AA2" s="458"/>
      <c r="AB2" s="457" t="s">
        <v>46</v>
      </c>
      <c r="AC2" s="458"/>
      <c r="AD2" s="459"/>
      <c r="AE2" s="460" t="s">
        <v>47</v>
      </c>
      <c r="AF2" s="458"/>
      <c r="AG2" s="458"/>
      <c r="AH2" s="457" t="s">
        <v>48</v>
      </c>
      <c r="AI2" s="458"/>
      <c r="AJ2" s="458"/>
    </row>
    <row r="3" spans="1:36" x14ac:dyDescent="0.2">
      <c r="A3" s="344" t="s">
        <v>428</v>
      </c>
      <c r="B3" s="344" t="s">
        <v>429</v>
      </c>
      <c r="C3" s="344" t="s">
        <v>430</v>
      </c>
      <c r="D3" s="345" t="s">
        <v>428</v>
      </c>
      <c r="E3" s="344" t="s">
        <v>429</v>
      </c>
      <c r="F3" s="349" t="s">
        <v>430</v>
      </c>
      <c r="G3" s="344" t="s">
        <v>428</v>
      </c>
      <c r="H3" s="344" t="s">
        <v>429</v>
      </c>
      <c r="I3" s="344" t="s">
        <v>430</v>
      </c>
      <c r="J3" s="345" t="s">
        <v>428</v>
      </c>
      <c r="K3" s="344" t="s">
        <v>429</v>
      </c>
      <c r="L3" s="349" t="s">
        <v>430</v>
      </c>
      <c r="M3" s="344" t="s">
        <v>428</v>
      </c>
      <c r="N3" s="344" t="s">
        <v>429</v>
      </c>
      <c r="O3" s="344" t="s">
        <v>430</v>
      </c>
      <c r="P3" s="345" t="s">
        <v>428</v>
      </c>
      <c r="Q3" s="344" t="s">
        <v>429</v>
      </c>
      <c r="R3" s="349" t="s">
        <v>430</v>
      </c>
      <c r="S3" s="344" t="s">
        <v>428</v>
      </c>
      <c r="T3" s="344" t="s">
        <v>429</v>
      </c>
      <c r="U3" s="344" t="s">
        <v>430</v>
      </c>
      <c r="V3" s="345" t="s">
        <v>428</v>
      </c>
      <c r="W3" s="344" t="s">
        <v>429</v>
      </c>
      <c r="X3" s="349" t="s">
        <v>430</v>
      </c>
      <c r="Y3" s="344" t="s">
        <v>428</v>
      </c>
      <c r="Z3" s="344" t="s">
        <v>429</v>
      </c>
      <c r="AA3" s="344" t="s">
        <v>430</v>
      </c>
      <c r="AB3" s="345" t="s">
        <v>428</v>
      </c>
      <c r="AC3" s="344" t="s">
        <v>429</v>
      </c>
      <c r="AD3" s="349" t="s">
        <v>430</v>
      </c>
      <c r="AE3" s="344" t="s">
        <v>428</v>
      </c>
      <c r="AF3" s="344" t="s">
        <v>429</v>
      </c>
      <c r="AG3" s="344" t="s">
        <v>430</v>
      </c>
      <c r="AH3" s="345" t="s">
        <v>428</v>
      </c>
      <c r="AI3" s="344" t="s">
        <v>429</v>
      </c>
      <c r="AJ3" s="344" t="s">
        <v>430</v>
      </c>
    </row>
    <row r="4" spans="1:36" x14ac:dyDescent="0.2">
      <c r="A4" s="348">
        <v>150000.01</v>
      </c>
      <c r="B4" s="346">
        <v>150100</v>
      </c>
      <c r="C4" s="347">
        <v>42979</v>
      </c>
      <c r="D4" s="348">
        <v>150000.01</v>
      </c>
      <c r="E4" s="343">
        <v>150100</v>
      </c>
      <c r="F4" s="244">
        <v>42979</v>
      </c>
      <c r="G4" s="348">
        <v>150000.01</v>
      </c>
      <c r="H4" s="346">
        <v>150100</v>
      </c>
      <c r="I4" s="347">
        <v>42979</v>
      </c>
      <c r="J4" s="348">
        <v>150000.01</v>
      </c>
      <c r="K4" s="343">
        <v>150100</v>
      </c>
      <c r="L4" s="244">
        <v>42979</v>
      </c>
      <c r="M4" s="348">
        <v>150000.01</v>
      </c>
      <c r="N4" s="346">
        <v>150100</v>
      </c>
      <c r="O4" s="347">
        <v>42979</v>
      </c>
      <c r="P4" s="348">
        <v>150000.01</v>
      </c>
      <c r="Q4" s="343">
        <v>150100</v>
      </c>
      <c r="R4" s="244">
        <v>42979</v>
      </c>
      <c r="S4" s="348">
        <v>150000.01</v>
      </c>
      <c r="T4" s="346">
        <v>150100</v>
      </c>
      <c r="U4" s="347">
        <v>42979</v>
      </c>
      <c r="V4" s="348">
        <v>150000.01</v>
      </c>
      <c r="W4" s="343">
        <v>150100</v>
      </c>
      <c r="X4" s="244">
        <v>42979</v>
      </c>
      <c r="Y4" s="348">
        <v>175000.01</v>
      </c>
      <c r="Z4" s="346">
        <v>175100</v>
      </c>
      <c r="AA4" s="347">
        <v>63608</v>
      </c>
      <c r="AB4" s="348">
        <v>175000.01</v>
      </c>
      <c r="AC4" s="346">
        <v>175100</v>
      </c>
      <c r="AD4" s="347">
        <v>63608</v>
      </c>
      <c r="AE4" s="348">
        <v>175000.01</v>
      </c>
      <c r="AF4" s="346">
        <v>175100</v>
      </c>
      <c r="AG4" s="347">
        <v>63608</v>
      </c>
      <c r="AH4" s="348">
        <v>175000.01</v>
      </c>
      <c r="AI4" s="346">
        <v>175100</v>
      </c>
      <c r="AJ4" s="347">
        <v>63608</v>
      </c>
    </row>
    <row r="5" spans="1:36" x14ac:dyDescent="0.2">
      <c r="A5" s="348">
        <f>+B4+0.01</f>
        <v>150100.01</v>
      </c>
      <c r="B5" s="346">
        <f>+B4+100</f>
        <v>150200</v>
      </c>
      <c r="C5" s="347">
        <v>42609</v>
      </c>
      <c r="D5" s="343">
        <f>+E4+0.01</f>
        <v>150100.01</v>
      </c>
      <c r="E5" s="343">
        <f>+E4+100</f>
        <v>150200</v>
      </c>
      <c r="F5" s="244">
        <v>42609</v>
      </c>
      <c r="G5" s="348">
        <f>+H4+0.01</f>
        <v>150100.01</v>
      </c>
      <c r="H5" s="346">
        <f>+H4+100</f>
        <v>150200</v>
      </c>
      <c r="I5" s="347">
        <v>42609</v>
      </c>
      <c r="J5" s="343">
        <f>+K4+0.01</f>
        <v>150100.01</v>
      </c>
      <c r="K5" s="343">
        <f>+K4+100</f>
        <v>150200</v>
      </c>
      <c r="L5" s="244">
        <v>42609</v>
      </c>
      <c r="M5" s="348">
        <f>+N4+0.01</f>
        <v>150100.01</v>
      </c>
      <c r="N5" s="346">
        <f>+N4+100</f>
        <v>150200</v>
      </c>
      <c r="O5" s="347">
        <v>42609</v>
      </c>
      <c r="P5" s="343">
        <f>+Q4+0.01</f>
        <v>150100.01</v>
      </c>
      <c r="Q5" s="343">
        <f>+Q4+100</f>
        <v>150200</v>
      </c>
      <c r="R5" s="244">
        <v>42609</v>
      </c>
      <c r="S5" s="348">
        <f>+T4+0.01</f>
        <v>150100.01</v>
      </c>
      <c r="T5" s="346">
        <f>+T4+100</f>
        <v>150200</v>
      </c>
      <c r="U5" s="347">
        <v>42609</v>
      </c>
      <c r="V5" s="343">
        <f>+W4+0.01</f>
        <v>150100.01</v>
      </c>
      <c r="W5" s="343">
        <f>+W4+100</f>
        <v>150200</v>
      </c>
      <c r="X5" s="244">
        <v>42609</v>
      </c>
      <c r="Y5" s="348">
        <f>+Z4+0.01</f>
        <v>175100.01</v>
      </c>
      <c r="Z5" s="346">
        <f>+Z4+100</f>
        <v>175200</v>
      </c>
      <c r="AA5" s="347">
        <v>63143</v>
      </c>
      <c r="AB5" s="348">
        <f>+AC4+0.01</f>
        <v>175100.01</v>
      </c>
      <c r="AC5" s="346">
        <f>+AC4+100</f>
        <v>175200</v>
      </c>
      <c r="AD5" s="347">
        <v>63143</v>
      </c>
      <c r="AE5" s="348">
        <f>+AF4+0.01</f>
        <v>175100.01</v>
      </c>
      <c r="AF5" s="346">
        <f>+AF4+100</f>
        <v>175200</v>
      </c>
      <c r="AG5" s="347">
        <v>63143</v>
      </c>
      <c r="AH5" s="348">
        <f>+AI4+0.01</f>
        <v>175100.01</v>
      </c>
      <c r="AI5" s="346">
        <f>+AI4+100</f>
        <v>175200</v>
      </c>
      <c r="AJ5" s="347">
        <v>63143</v>
      </c>
    </row>
    <row r="6" spans="1:36" x14ac:dyDescent="0.2">
      <c r="A6" s="348">
        <f t="shared" ref="A6:A69" si="0">+B5+0.01</f>
        <v>150200.01</v>
      </c>
      <c r="B6" s="346">
        <f>+B5+100</f>
        <v>150300</v>
      </c>
      <c r="C6" s="347">
        <v>42270</v>
      </c>
      <c r="D6" s="343">
        <f t="shared" ref="D6:D69" si="1">+E5+0.01</f>
        <v>150200.01</v>
      </c>
      <c r="E6" s="343">
        <f>+E5+100</f>
        <v>150300</v>
      </c>
      <c r="F6" s="244">
        <v>42270</v>
      </c>
      <c r="G6" s="348">
        <f t="shared" ref="G6:G69" si="2">+H5+0.01</f>
        <v>150200.01</v>
      </c>
      <c r="H6" s="346">
        <f>+H5+100</f>
        <v>150300</v>
      </c>
      <c r="I6" s="347">
        <v>42270</v>
      </c>
      <c r="J6" s="343">
        <f t="shared" ref="J6:J69" si="3">+K5+0.01</f>
        <v>150200.01</v>
      </c>
      <c r="K6" s="343">
        <f>+K5+100</f>
        <v>150300</v>
      </c>
      <c r="L6" s="244">
        <v>42270</v>
      </c>
      <c r="M6" s="348">
        <f t="shared" ref="M6:M69" si="4">+N5+0.01</f>
        <v>150200.01</v>
      </c>
      <c r="N6" s="346">
        <f>+N5+100</f>
        <v>150300</v>
      </c>
      <c r="O6" s="347">
        <v>42270</v>
      </c>
      <c r="P6" s="343">
        <f t="shared" ref="P6:P69" si="5">+Q5+0.01</f>
        <v>150200.01</v>
      </c>
      <c r="Q6" s="343">
        <f>+Q5+100</f>
        <v>150300</v>
      </c>
      <c r="R6" s="244">
        <v>42270</v>
      </c>
      <c r="S6" s="348">
        <f t="shared" ref="S6:S69" si="6">+T5+0.01</f>
        <v>150200.01</v>
      </c>
      <c r="T6" s="346">
        <f>+T5+100</f>
        <v>150300</v>
      </c>
      <c r="U6" s="347">
        <v>42270</v>
      </c>
      <c r="V6" s="343">
        <f t="shared" ref="V6:V69" si="7">+W5+0.01</f>
        <v>150200.01</v>
      </c>
      <c r="W6" s="343">
        <f>+W5+100</f>
        <v>150300</v>
      </c>
      <c r="X6" s="244">
        <v>42270</v>
      </c>
      <c r="Y6" s="348">
        <f t="shared" ref="Y6:Y69" si="8">+Z5+0.01</f>
        <v>175200.01</v>
      </c>
      <c r="Z6" s="346">
        <f>+Z5+100</f>
        <v>175300</v>
      </c>
      <c r="AA6" s="347">
        <v>62718</v>
      </c>
      <c r="AB6" s="348">
        <f t="shared" ref="AB6:AB69" si="9">+AC5+0.01</f>
        <v>175200.01</v>
      </c>
      <c r="AC6" s="346">
        <f>+AC5+100</f>
        <v>175300</v>
      </c>
      <c r="AD6" s="347">
        <v>62718</v>
      </c>
      <c r="AE6" s="348">
        <f t="shared" ref="AE6:AE69" si="10">+AF5+0.01</f>
        <v>175200.01</v>
      </c>
      <c r="AF6" s="346">
        <f>+AF5+100</f>
        <v>175300</v>
      </c>
      <c r="AG6" s="347">
        <v>62718</v>
      </c>
      <c r="AH6" s="348">
        <f t="shared" ref="AH6:AH69" si="11">+AI5+0.01</f>
        <v>175200.01</v>
      </c>
      <c r="AI6" s="346">
        <f>+AI5+100</f>
        <v>175300</v>
      </c>
      <c r="AJ6" s="347">
        <v>62718</v>
      </c>
    </row>
    <row r="7" spans="1:36" x14ac:dyDescent="0.2">
      <c r="A7" s="348">
        <f t="shared" si="0"/>
        <v>150300.01</v>
      </c>
      <c r="B7" s="346">
        <f t="shared" ref="B7:B70" si="12">+B6+100</f>
        <v>150400</v>
      </c>
      <c r="C7" s="347">
        <v>41950</v>
      </c>
      <c r="D7" s="343">
        <f t="shared" si="1"/>
        <v>150300.01</v>
      </c>
      <c r="E7" s="343">
        <f t="shared" ref="E7:E70" si="13">+E6+100</f>
        <v>150400</v>
      </c>
      <c r="F7" s="244">
        <v>41950</v>
      </c>
      <c r="G7" s="348">
        <f t="shared" si="2"/>
        <v>150300.01</v>
      </c>
      <c r="H7" s="346">
        <f t="shared" ref="H7:H70" si="14">+H6+100</f>
        <v>150400</v>
      </c>
      <c r="I7" s="347">
        <v>41950</v>
      </c>
      <c r="J7" s="343">
        <f t="shared" si="3"/>
        <v>150300.01</v>
      </c>
      <c r="K7" s="343">
        <f t="shared" ref="K7:K70" si="15">+K6+100</f>
        <v>150400</v>
      </c>
      <c r="L7" s="244">
        <v>41950</v>
      </c>
      <c r="M7" s="348">
        <f t="shared" si="4"/>
        <v>150300.01</v>
      </c>
      <c r="N7" s="346">
        <f t="shared" ref="N7:N70" si="16">+N6+100</f>
        <v>150400</v>
      </c>
      <c r="O7" s="347">
        <v>41950</v>
      </c>
      <c r="P7" s="343">
        <f t="shared" si="5"/>
        <v>150300.01</v>
      </c>
      <c r="Q7" s="343">
        <f t="shared" ref="Q7:Q70" si="17">+Q6+100</f>
        <v>150400</v>
      </c>
      <c r="R7" s="244">
        <v>41950</v>
      </c>
      <c r="S7" s="348">
        <f t="shared" si="6"/>
        <v>150300.01</v>
      </c>
      <c r="T7" s="346">
        <f t="shared" ref="T7:T70" si="18">+T6+100</f>
        <v>150400</v>
      </c>
      <c r="U7" s="347">
        <v>41950</v>
      </c>
      <c r="V7" s="343">
        <f t="shared" si="7"/>
        <v>150300.01</v>
      </c>
      <c r="W7" s="343">
        <f t="shared" ref="W7:W70" si="19">+W6+100</f>
        <v>150400</v>
      </c>
      <c r="X7" s="244">
        <v>41950</v>
      </c>
      <c r="Y7" s="348">
        <f t="shared" si="8"/>
        <v>175300.01</v>
      </c>
      <c r="Z7" s="346">
        <f t="shared" ref="Z7:Z70" si="20">+Z6+100</f>
        <v>175400</v>
      </c>
      <c r="AA7" s="347">
        <v>62317</v>
      </c>
      <c r="AB7" s="348">
        <f t="shared" si="9"/>
        <v>175300.01</v>
      </c>
      <c r="AC7" s="346">
        <f t="shared" ref="AC7:AC70" si="21">+AC6+100</f>
        <v>175400</v>
      </c>
      <c r="AD7" s="347">
        <v>62317</v>
      </c>
      <c r="AE7" s="348">
        <f t="shared" si="10"/>
        <v>175300.01</v>
      </c>
      <c r="AF7" s="346">
        <f t="shared" ref="AF7:AF70" si="22">+AF6+100</f>
        <v>175400</v>
      </c>
      <c r="AG7" s="347">
        <v>62317</v>
      </c>
      <c r="AH7" s="348">
        <f t="shared" si="11"/>
        <v>175300.01</v>
      </c>
      <c r="AI7" s="346">
        <f t="shared" ref="AI7:AI70" si="23">+AI6+100</f>
        <v>175400</v>
      </c>
      <c r="AJ7" s="347">
        <v>62317</v>
      </c>
    </row>
    <row r="8" spans="1:36" x14ac:dyDescent="0.2">
      <c r="A8" s="348">
        <f t="shared" si="0"/>
        <v>150400.01</v>
      </c>
      <c r="B8" s="346">
        <f t="shared" si="12"/>
        <v>150500</v>
      </c>
      <c r="C8" s="347">
        <v>41644</v>
      </c>
      <c r="D8" s="343">
        <f t="shared" si="1"/>
        <v>150400.01</v>
      </c>
      <c r="E8" s="343">
        <f t="shared" si="13"/>
        <v>150500</v>
      </c>
      <c r="F8" s="244">
        <v>41644</v>
      </c>
      <c r="G8" s="348">
        <f t="shared" si="2"/>
        <v>150400.01</v>
      </c>
      <c r="H8" s="346">
        <f t="shared" si="14"/>
        <v>150500</v>
      </c>
      <c r="I8" s="347">
        <v>41644</v>
      </c>
      <c r="J8" s="343">
        <f t="shared" si="3"/>
        <v>150400.01</v>
      </c>
      <c r="K8" s="343">
        <f t="shared" si="15"/>
        <v>150500</v>
      </c>
      <c r="L8" s="244">
        <v>41644</v>
      </c>
      <c r="M8" s="348">
        <f t="shared" si="4"/>
        <v>150400.01</v>
      </c>
      <c r="N8" s="346">
        <f t="shared" si="16"/>
        <v>150500</v>
      </c>
      <c r="O8" s="347">
        <v>41644</v>
      </c>
      <c r="P8" s="343">
        <f t="shared" si="5"/>
        <v>150400.01</v>
      </c>
      <c r="Q8" s="343">
        <f t="shared" si="17"/>
        <v>150500</v>
      </c>
      <c r="R8" s="244">
        <v>41644</v>
      </c>
      <c r="S8" s="348">
        <f t="shared" si="6"/>
        <v>150400.01</v>
      </c>
      <c r="T8" s="346">
        <f t="shared" si="18"/>
        <v>150500</v>
      </c>
      <c r="U8" s="347">
        <v>41644</v>
      </c>
      <c r="V8" s="343">
        <f t="shared" si="7"/>
        <v>150400.01</v>
      </c>
      <c r="W8" s="343">
        <f t="shared" si="19"/>
        <v>150500</v>
      </c>
      <c r="X8" s="244">
        <v>41644</v>
      </c>
      <c r="Y8" s="348">
        <f t="shared" si="8"/>
        <v>175400.01</v>
      </c>
      <c r="Z8" s="346">
        <f t="shared" si="20"/>
        <v>175500</v>
      </c>
      <c r="AA8" s="347">
        <v>61933</v>
      </c>
      <c r="AB8" s="348">
        <f t="shared" si="9"/>
        <v>175400.01</v>
      </c>
      <c r="AC8" s="346">
        <f t="shared" si="21"/>
        <v>175500</v>
      </c>
      <c r="AD8" s="347">
        <v>61933</v>
      </c>
      <c r="AE8" s="348">
        <f t="shared" si="10"/>
        <v>175400.01</v>
      </c>
      <c r="AF8" s="346">
        <f t="shared" si="22"/>
        <v>175500</v>
      </c>
      <c r="AG8" s="347">
        <v>61933</v>
      </c>
      <c r="AH8" s="348">
        <f t="shared" si="11"/>
        <v>175400.01</v>
      </c>
      <c r="AI8" s="346">
        <f t="shared" si="23"/>
        <v>175500</v>
      </c>
      <c r="AJ8" s="347">
        <v>61933</v>
      </c>
    </row>
    <row r="9" spans="1:36" x14ac:dyDescent="0.2">
      <c r="A9" s="348">
        <f t="shared" si="0"/>
        <v>150500.01</v>
      </c>
      <c r="B9" s="346">
        <f t="shared" si="12"/>
        <v>150600</v>
      </c>
      <c r="C9" s="347">
        <v>41348</v>
      </c>
      <c r="D9" s="343">
        <f t="shared" si="1"/>
        <v>150500.01</v>
      </c>
      <c r="E9" s="343">
        <f t="shared" si="13"/>
        <v>150600</v>
      </c>
      <c r="F9" s="244">
        <v>41348</v>
      </c>
      <c r="G9" s="348">
        <f t="shared" si="2"/>
        <v>150500.01</v>
      </c>
      <c r="H9" s="346">
        <f t="shared" si="14"/>
        <v>150600</v>
      </c>
      <c r="I9" s="347">
        <v>41348</v>
      </c>
      <c r="J9" s="343">
        <f t="shared" si="3"/>
        <v>150500.01</v>
      </c>
      <c r="K9" s="343">
        <f t="shared" si="15"/>
        <v>150600</v>
      </c>
      <c r="L9" s="244">
        <v>41348</v>
      </c>
      <c r="M9" s="348">
        <f t="shared" si="4"/>
        <v>150500.01</v>
      </c>
      <c r="N9" s="346">
        <f t="shared" si="16"/>
        <v>150600</v>
      </c>
      <c r="O9" s="347">
        <v>41348</v>
      </c>
      <c r="P9" s="343">
        <f t="shared" si="5"/>
        <v>150500.01</v>
      </c>
      <c r="Q9" s="343">
        <f t="shared" si="17"/>
        <v>150600</v>
      </c>
      <c r="R9" s="244">
        <v>41348</v>
      </c>
      <c r="S9" s="348">
        <f t="shared" si="6"/>
        <v>150500.01</v>
      </c>
      <c r="T9" s="346">
        <f t="shared" si="18"/>
        <v>150600</v>
      </c>
      <c r="U9" s="347">
        <v>41348</v>
      </c>
      <c r="V9" s="343">
        <f t="shared" si="7"/>
        <v>150500.01</v>
      </c>
      <c r="W9" s="343">
        <f t="shared" si="19"/>
        <v>150600</v>
      </c>
      <c r="X9" s="244">
        <v>41348</v>
      </c>
      <c r="Y9" s="348">
        <f t="shared" si="8"/>
        <v>175500.01</v>
      </c>
      <c r="Z9" s="346">
        <f t="shared" si="20"/>
        <v>175600</v>
      </c>
      <c r="AA9" s="347">
        <v>61591</v>
      </c>
      <c r="AB9" s="348">
        <f t="shared" si="9"/>
        <v>175500.01</v>
      </c>
      <c r="AC9" s="346">
        <f t="shared" si="21"/>
        <v>175600</v>
      </c>
      <c r="AD9" s="347">
        <v>61591</v>
      </c>
      <c r="AE9" s="348">
        <f t="shared" si="10"/>
        <v>175500.01</v>
      </c>
      <c r="AF9" s="346">
        <f t="shared" si="22"/>
        <v>175600</v>
      </c>
      <c r="AG9" s="347">
        <v>61591</v>
      </c>
      <c r="AH9" s="348">
        <f t="shared" si="11"/>
        <v>175500.01</v>
      </c>
      <c r="AI9" s="346">
        <f t="shared" si="23"/>
        <v>175600</v>
      </c>
      <c r="AJ9" s="347">
        <v>61591</v>
      </c>
    </row>
    <row r="10" spans="1:36" x14ac:dyDescent="0.2">
      <c r="A10" s="348">
        <f t="shared" si="0"/>
        <v>150600.01</v>
      </c>
      <c r="B10" s="346">
        <f t="shared" si="12"/>
        <v>150700</v>
      </c>
      <c r="C10" s="347">
        <v>41061</v>
      </c>
      <c r="D10" s="343">
        <f t="shared" si="1"/>
        <v>150600.01</v>
      </c>
      <c r="E10" s="343">
        <f t="shared" si="13"/>
        <v>150700</v>
      </c>
      <c r="F10" s="244">
        <v>41061</v>
      </c>
      <c r="G10" s="348">
        <f t="shared" si="2"/>
        <v>150600.01</v>
      </c>
      <c r="H10" s="346">
        <f t="shared" si="14"/>
        <v>150700</v>
      </c>
      <c r="I10" s="347">
        <v>41061</v>
      </c>
      <c r="J10" s="343">
        <f t="shared" si="3"/>
        <v>150600.01</v>
      </c>
      <c r="K10" s="343">
        <f t="shared" si="15"/>
        <v>150700</v>
      </c>
      <c r="L10" s="244">
        <v>41061</v>
      </c>
      <c r="M10" s="348">
        <f t="shared" si="4"/>
        <v>150600.01</v>
      </c>
      <c r="N10" s="346">
        <f t="shared" si="16"/>
        <v>150700</v>
      </c>
      <c r="O10" s="347">
        <v>41061</v>
      </c>
      <c r="P10" s="343">
        <f t="shared" si="5"/>
        <v>150600.01</v>
      </c>
      <c r="Q10" s="343">
        <f t="shared" si="17"/>
        <v>150700</v>
      </c>
      <c r="R10" s="244">
        <v>41061</v>
      </c>
      <c r="S10" s="348">
        <f t="shared" si="6"/>
        <v>150600.01</v>
      </c>
      <c r="T10" s="346">
        <f t="shared" si="18"/>
        <v>150700</v>
      </c>
      <c r="U10" s="347">
        <v>41061</v>
      </c>
      <c r="V10" s="343">
        <f t="shared" si="7"/>
        <v>150600.01</v>
      </c>
      <c r="W10" s="343">
        <f t="shared" si="19"/>
        <v>150700</v>
      </c>
      <c r="X10" s="244">
        <v>41061</v>
      </c>
      <c r="Y10" s="348">
        <f t="shared" si="8"/>
        <v>175600.01</v>
      </c>
      <c r="Z10" s="346">
        <f t="shared" si="20"/>
        <v>175700</v>
      </c>
      <c r="AA10" s="347">
        <v>61200</v>
      </c>
      <c r="AB10" s="348">
        <f t="shared" si="9"/>
        <v>175600.01</v>
      </c>
      <c r="AC10" s="346">
        <f t="shared" si="21"/>
        <v>175700</v>
      </c>
      <c r="AD10" s="347">
        <v>61200</v>
      </c>
      <c r="AE10" s="348">
        <f t="shared" si="10"/>
        <v>175600.01</v>
      </c>
      <c r="AF10" s="346">
        <f t="shared" si="22"/>
        <v>175700</v>
      </c>
      <c r="AG10" s="347">
        <v>61200</v>
      </c>
      <c r="AH10" s="348">
        <f t="shared" si="11"/>
        <v>175600.01</v>
      </c>
      <c r="AI10" s="346">
        <f t="shared" si="23"/>
        <v>175700</v>
      </c>
      <c r="AJ10" s="347">
        <v>61200</v>
      </c>
    </row>
    <row r="11" spans="1:36" x14ac:dyDescent="0.2">
      <c r="A11" s="348">
        <f t="shared" si="0"/>
        <v>150700.01</v>
      </c>
      <c r="B11" s="346">
        <f t="shared" si="12"/>
        <v>150800</v>
      </c>
      <c r="C11" s="347">
        <v>40780</v>
      </c>
      <c r="D11" s="343">
        <f t="shared" si="1"/>
        <v>150700.01</v>
      </c>
      <c r="E11" s="343">
        <f t="shared" si="13"/>
        <v>150800</v>
      </c>
      <c r="F11" s="244">
        <v>40780</v>
      </c>
      <c r="G11" s="348">
        <f t="shared" si="2"/>
        <v>150700.01</v>
      </c>
      <c r="H11" s="346">
        <f t="shared" si="14"/>
        <v>150800</v>
      </c>
      <c r="I11" s="347">
        <v>40780</v>
      </c>
      <c r="J11" s="343">
        <f t="shared" si="3"/>
        <v>150700.01</v>
      </c>
      <c r="K11" s="343">
        <f t="shared" si="15"/>
        <v>150800</v>
      </c>
      <c r="L11" s="244">
        <v>40780</v>
      </c>
      <c r="M11" s="348">
        <f t="shared" si="4"/>
        <v>150700.01</v>
      </c>
      <c r="N11" s="346">
        <f t="shared" si="16"/>
        <v>150800</v>
      </c>
      <c r="O11" s="347">
        <v>40780</v>
      </c>
      <c r="P11" s="343">
        <f t="shared" si="5"/>
        <v>150700.01</v>
      </c>
      <c r="Q11" s="343">
        <f t="shared" si="17"/>
        <v>150800</v>
      </c>
      <c r="R11" s="244">
        <v>40780</v>
      </c>
      <c r="S11" s="348">
        <f t="shared" si="6"/>
        <v>150700.01</v>
      </c>
      <c r="T11" s="346">
        <f t="shared" si="18"/>
        <v>150800</v>
      </c>
      <c r="U11" s="347">
        <v>40780</v>
      </c>
      <c r="V11" s="343">
        <f t="shared" si="7"/>
        <v>150700.01</v>
      </c>
      <c r="W11" s="343">
        <f t="shared" si="19"/>
        <v>150800</v>
      </c>
      <c r="X11" s="244">
        <v>40780</v>
      </c>
      <c r="Y11" s="348">
        <f t="shared" si="8"/>
        <v>175700.01</v>
      </c>
      <c r="Z11" s="346">
        <f t="shared" si="20"/>
        <v>175800</v>
      </c>
      <c r="AA11" s="347">
        <v>60848</v>
      </c>
      <c r="AB11" s="348">
        <f t="shared" si="9"/>
        <v>175700.01</v>
      </c>
      <c r="AC11" s="346">
        <f t="shared" si="21"/>
        <v>175800</v>
      </c>
      <c r="AD11" s="347">
        <v>60848</v>
      </c>
      <c r="AE11" s="348">
        <f t="shared" si="10"/>
        <v>175700.01</v>
      </c>
      <c r="AF11" s="346">
        <f t="shared" si="22"/>
        <v>175800</v>
      </c>
      <c r="AG11" s="347">
        <v>60848</v>
      </c>
      <c r="AH11" s="348">
        <f t="shared" si="11"/>
        <v>175700.01</v>
      </c>
      <c r="AI11" s="346">
        <f t="shared" si="23"/>
        <v>175800</v>
      </c>
      <c r="AJ11" s="347">
        <v>60848</v>
      </c>
    </row>
    <row r="12" spans="1:36" x14ac:dyDescent="0.2">
      <c r="A12" s="348">
        <f t="shared" si="0"/>
        <v>150800.01</v>
      </c>
      <c r="B12" s="346">
        <f t="shared" si="12"/>
        <v>150900</v>
      </c>
      <c r="C12" s="347">
        <v>40505</v>
      </c>
      <c r="D12" s="343">
        <f t="shared" si="1"/>
        <v>150800.01</v>
      </c>
      <c r="E12" s="343">
        <f t="shared" si="13"/>
        <v>150900</v>
      </c>
      <c r="F12" s="244">
        <v>40505</v>
      </c>
      <c r="G12" s="348">
        <f t="shared" si="2"/>
        <v>150800.01</v>
      </c>
      <c r="H12" s="346">
        <f t="shared" si="14"/>
        <v>150900</v>
      </c>
      <c r="I12" s="347">
        <v>40505</v>
      </c>
      <c r="J12" s="343">
        <f t="shared" si="3"/>
        <v>150800.01</v>
      </c>
      <c r="K12" s="343">
        <f t="shared" si="15"/>
        <v>150900</v>
      </c>
      <c r="L12" s="244">
        <v>40505</v>
      </c>
      <c r="M12" s="348">
        <f t="shared" si="4"/>
        <v>150800.01</v>
      </c>
      <c r="N12" s="346">
        <f t="shared" si="16"/>
        <v>150900</v>
      </c>
      <c r="O12" s="347">
        <v>40505</v>
      </c>
      <c r="P12" s="343">
        <f t="shared" si="5"/>
        <v>150800.01</v>
      </c>
      <c r="Q12" s="343">
        <f t="shared" si="17"/>
        <v>150900</v>
      </c>
      <c r="R12" s="244">
        <v>40505</v>
      </c>
      <c r="S12" s="348">
        <f t="shared" si="6"/>
        <v>150800.01</v>
      </c>
      <c r="T12" s="346">
        <f t="shared" si="18"/>
        <v>150900</v>
      </c>
      <c r="U12" s="347">
        <v>40505</v>
      </c>
      <c r="V12" s="343">
        <f t="shared" si="7"/>
        <v>150800.01</v>
      </c>
      <c r="W12" s="343">
        <f t="shared" si="19"/>
        <v>150900</v>
      </c>
      <c r="X12" s="244">
        <v>40505</v>
      </c>
      <c r="Y12" s="348">
        <f t="shared" si="8"/>
        <v>175800.01</v>
      </c>
      <c r="Z12" s="346">
        <f t="shared" si="20"/>
        <v>175900</v>
      </c>
      <c r="AA12" s="347">
        <v>60503</v>
      </c>
      <c r="AB12" s="348">
        <f t="shared" si="9"/>
        <v>175800.01</v>
      </c>
      <c r="AC12" s="346">
        <f t="shared" si="21"/>
        <v>175900</v>
      </c>
      <c r="AD12" s="347">
        <v>60503</v>
      </c>
      <c r="AE12" s="348">
        <f t="shared" si="10"/>
        <v>175800.01</v>
      </c>
      <c r="AF12" s="346">
        <f t="shared" si="22"/>
        <v>175900</v>
      </c>
      <c r="AG12" s="347">
        <v>60503</v>
      </c>
      <c r="AH12" s="348">
        <f t="shared" si="11"/>
        <v>175800.01</v>
      </c>
      <c r="AI12" s="346">
        <f t="shared" si="23"/>
        <v>175900</v>
      </c>
      <c r="AJ12" s="347">
        <v>60503</v>
      </c>
    </row>
    <row r="13" spans="1:36" x14ac:dyDescent="0.2">
      <c r="A13" s="348">
        <f t="shared" si="0"/>
        <v>150900.01</v>
      </c>
      <c r="B13" s="346">
        <f t="shared" si="12"/>
        <v>151000</v>
      </c>
      <c r="C13" s="347">
        <v>40236</v>
      </c>
      <c r="D13" s="343">
        <f t="shared" si="1"/>
        <v>150900.01</v>
      </c>
      <c r="E13" s="343">
        <f t="shared" si="13"/>
        <v>151000</v>
      </c>
      <c r="F13" s="244">
        <v>40236</v>
      </c>
      <c r="G13" s="348">
        <f t="shared" si="2"/>
        <v>150900.01</v>
      </c>
      <c r="H13" s="346">
        <f t="shared" si="14"/>
        <v>151000</v>
      </c>
      <c r="I13" s="347">
        <v>40236</v>
      </c>
      <c r="J13" s="343">
        <f t="shared" si="3"/>
        <v>150900.01</v>
      </c>
      <c r="K13" s="343">
        <f t="shared" si="15"/>
        <v>151000</v>
      </c>
      <c r="L13" s="244">
        <v>40236</v>
      </c>
      <c r="M13" s="348">
        <f t="shared" si="4"/>
        <v>150900.01</v>
      </c>
      <c r="N13" s="346">
        <f t="shared" si="16"/>
        <v>151000</v>
      </c>
      <c r="O13" s="347">
        <v>40236</v>
      </c>
      <c r="P13" s="343">
        <f t="shared" si="5"/>
        <v>150900.01</v>
      </c>
      <c r="Q13" s="343">
        <f t="shared" si="17"/>
        <v>151000</v>
      </c>
      <c r="R13" s="244">
        <v>40236</v>
      </c>
      <c r="S13" s="348">
        <f t="shared" si="6"/>
        <v>150900.01</v>
      </c>
      <c r="T13" s="346">
        <f t="shared" si="18"/>
        <v>151000</v>
      </c>
      <c r="U13" s="347">
        <v>40236</v>
      </c>
      <c r="V13" s="343">
        <f t="shared" si="7"/>
        <v>150900.01</v>
      </c>
      <c r="W13" s="343">
        <f t="shared" si="19"/>
        <v>151000</v>
      </c>
      <c r="X13" s="244">
        <v>40236</v>
      </c>
      <c r="Y13" s="348">
        <f t="shared" si="8"/>
        <v>175900.01</v>
      </c>
      <c r="Z13" s="346">
        <f t="shared" si="20"/>
        <v>176000</v>
      </c>
      <c r="AA13" s="347">
        <v>60165</v>
      </c>
      <c r="AB13" s="348">
        <f t="shared" si="9"/>
        <v>175900.01</v>
      </c>
      <c r="AC13" s="346">
        <f t="shared" si="21"/>
        <v>176000</v>
      </c>
      <c r="AD13" s="347">
        <v>60165</v>
      </c>
      <c r="AE13" s="348">
        <f t="shared" si="10"/>
        <v>175900.01</v>
      </c>
      <c r="AF13" s="346">
        <f t="shared" si="22"/>
        <v>176000</v>
      </c>
      <c r="AG13" s="347">
        <v>60165</v>
      </c>
      <c r="AH13" s="348">
        <f t="shared" si="11"/>
        <v>175900.01</v>
      </c>
      <c r="AI13" s="346">
        <f t="shared" si="23"/>
        <v>176000</v>
      </c>
      <c r="AJ13" s="347">
        <v>60165</v>
      </c>
    </row>
    <row r="14" spans="1:36" x14ac:dyDescent="0.2">
      <c r="A14" s="348">
        <f t="shared" si="0"/>
        <v>151000.01</v>
      </c>
      <c r="B14" s="346">
        <f t="shared" si="12"/>
        <v>151100</v>
      </c>
      <c r="C14" s="347">
        <v>39971</v>
      </c>
      <c r="D14" s="343">
        <f t="shared" si="1"/>
        <v>151000.01</v>
      </c>
      <c r="E14" s="343">
        <f t="shared" si="13"/>
        <v>151100</v>
      </c>
      <c r="F14" s="244">
        <v>39971</v>
      </c>
      <c r="G14" s="348">
        <f t="shared" si="2"/>
        <v>151000.01</v>
      </c>
      <c r="H14" s="346">
        <f t="shared" si="14"/>
        <v>151100</v>
      </c>
      <c r="I14" s="347">
        <v>39971</v>
      </c>
      <c r="J14" s="343">
        <f t="shared" si="3"/>
        <v>151000.01</v>
      </c>
      <c r="K14" s="343">
        <f t="shared" si="15"/>
        <v>151100</v>
      </c>
      <c r="L14" s="244">
        <v>39971</v>
      </c>
      <c r="M14" s="348">
        <f t="shared" si="4"/>
        <v>151000.01</v>
      </c>
      <c r="N14" s="346">
        <f t="shared" si="16"/>
        <v>151100</v>
      </c>
      <c r="O14" s="347">
        <v>39971</v>
      </c>
      <c r="P14" s="343">
        <f t="shared" si="5"/>
        <v>151000.01</v>
      </c>
      <c r="Q14" s="343">
        <f t="shared" si="17"/>
        <v>151100</v>
      </c>
      <c r="R14" s="244">
        <v>39971</v>
      </c>
      <c r="S14" s="348">
        <f t="shared" si="6"/>
        <v>151000.01</v>
      </c>
      <c r="T14" s="346">
        <f t="shared" si="18"/>
        <v>151100</v>
      </c>
      <c r="U14" s="347">
        <v>39971</v>
      </c>
      <c r="V14" s="343">
        <f t="shared" si="7"/>
        <v>151000.01</v>
      </c>
      <c r="W14" s="343">
        <f t="shared" si="19"/>
        <v>151100</v>
      </c>
      <c r="X14" s="244">
        <v>39971</v>
      </c>
      <c r="Y14" s="348">
        <f t="shared" si="8"/>
        <v>176000.01</v>
      </c>
      <c r="Z14" s="346">
        <f t="shared" si="20"/>
        <v>176100</v>
      </c>
      <c r="AA14" s="347">
        <v>59832</v>
      </c>
      <c r="AB14" s="348">
        <f t="shared" si="9"/>
        <v>176000.01</v>
      </c>
      <c r="AC14" s="346">
        <f t="shared" si="21"/>
        <v>176100</v>
      </c>
      <c r="AD14" s="347">
        <v>59832</v>
      </c>
      <c r="AE14" s="348">
        <f t="shared" si="10"/>
        <v>176000.01</v>
      </c>
      <c r="AF14" s="346">
        <f t="shared" si="22"/>
        <v>176100</v>
      </c>
      <c r="AG14" s="347">
        <v>59832</v>
      </c>
      <c r="AH14" s="348">
        <f t="shared" si="11"/>
        <v>176000.01</v>
      </c>
      <c r="AI14" s="346">
        <f t="shared" si="23"/>
        <v>176100</v>
      </c>
      <c r="AJ14" s="347">
        <v>59832</v>
      </c>
    </row>
    <row r="15" spans="1:36" x14ac:dyDescent="0.2">
      <c r="A15" s="348">
        <f t="shared" si="0"/>
        <v>151100.01</v>
      </c>
      <c r="B15" s="346">
        <f t="shared" si="12"/>
        <v>151200</v>
      </c>
      <c r="C15" s="347">
        <v>39710</v>
      </c>
      <c r="D15" s="343">
        <f t="shared" si="1"/>
        <v>151100.01</v>
      </c>
      <c r="E15" s="343">
        <f t="shared" si="13"/>
        <v>151200</v>
      </c>
      <c r="F15" s="244">
        <v>39710</v>
      </c>
      <c r="G15" s="348">
        <f t="shared" si="2"/>
        <v>151100.01</v>
      </c>
      <c r="H15" s="346">
        <f t="shared" si="14"/>
        <v>151200</v>
      </c>
      <c r="I15" s="347">
        <v>39710</v>
      </c>
      <c r="J15" s="343">
        <f t="shared" si="3"/>
        <v>151100.01</v>
      </c>
      <c r="K15" s="343">
        <f t="shared" si="15"/>
        <v>151200</v>
      </c>
      <c r="L15" s="244">
        <v>39710</v>
      </c>
      <c r="M15" s="348">
        <f t="shared" si="4"/>
        <v>151100.01</v>
      </c>
      <c r="N15" s="346">
        <f t="shared" si="16"/>
        <v>151200</v>
      </c>
      <c r="O15" s="347">
        <v>39710</v>
      </c>
      <c r="P15" s="343">
        <f t="shared" si="5"/>
        <v>151100.01</v>
      </c>
      <c r="Q15" s="343">
        <f t="shared" si="17"/>
        <v>151200</v>
      </c>
      <c r="R15" s="244">
        <v>39710</v>
      </c>
      <c r="S15" s="348">
        <f t="shared" si="6"/>
        <v>151100.01</v>
      </c>
      <c r="T15" s="346">
        <f t="shared" si="18"/>
        <v>151200</v>
      </c>
      <c r="U15" s="347">
        <v>39710</v>
      </c>
      <c r="V15" s="343">
        <f t="shared" si="7"/>
        <v>151100.01</v>
      </c>
      <c r="W15" s="343">
        <f t="shared" si="19"/>
        <v>151200</v>
      </c>
      <c r="X15" s="244">
        <v>39710</v>
      </c>
      <c r="Y15" s="348">
        <f t="shared" si="8"/>
        <v>176100.01</v>
      </c>
      <c r="Z15" s="346">
        <f t="shared" si="20"/>
        <v>176200</v>
      </c>
      <c r="AA15" s="347">
        <v>59505</v>
      </c>
      <c r="AB15" s="348">
        <f t="shared" si="9"/>
        <v>176100.01</v>
      </c>
      <c r="AC15" s="346">
        <f t="shared" si="21"/>
        <v>176200</v>
      </c>
      <c r="AD15" s="347">
        <v>59505</v>
      </c>
      <c r="AE15" s="348">
        <f t="shared" si="10"/>
        <v>176100.01</v>
      </c>
      <c r="AF15" s="346">
        <f t="shared" si="22"/>
        <v>176200</v>
      </c>
      <c r="AG15" s="347">
        <v>59505</v>
      </c>
      <c r="AH15" s="348">
        <f t="shared" si="11"/>
        <v>176100.01</v>
      </c>
      <c r="AI15" s="346">
        <f t="shared" si="23"/>
        <v>176200</v>
      </c>
      <c r="AJ15" s="347">
        <v>59505</v>
      </c>
    </row>
    <row r="16" spans="1:36" x14ac:dyDescent="0.2">
      <c r="A16" s="348">
        <f t="shared" si="0"/>
        <v>151200.01</v>
      </c>
      <c r="B16" s="346">
        <f t="shared" si="12"/>
        <v>151300</v>
      </c>
      <c r="C16" s="347">
        <v>39452</v>
      </c>
      <c r="D16" s="343">
        <f t="shared" si="1"/>
        <v>151200.01</v>
      </c>
      <c r="E16" s="343">
        <f t="shared" si="13"/>
        <v>151300</v>
      </c>
      <c r="F16" s="244">
        <v>39452</v>
      </c>
      <c r="G16" s="348">
        <f t="shared" si="2"/>
        <v>151200.01</v>
      </c>
      <c r="H16" s="346">
        <f t="shared" si="14"/>
        <v>151300</v>
      </c>
      <c r="I16" s="347">
        <v>39452</v>
      </c>
      <c r="J16" s="343">
        <f t="shared" si="3"/>
        <v>151200.01</v>
      </c>
      <c r="K16" s="343">
        <f t="shared" si="15"/>
        <v>151300</v>
      </c>
      <c r="L16" s="244">
        <v>39452</v>
      </c>
      <c r="M16" s="348">
        <f t="shared" si="4"/>
        <v>151200.01</v>
      </c>
      <c r="N16" s="346">
        <f t="shared" si="16"/>
        <v>151300</v>
      </c>
      <c r="O16" s="347">
        <v>39452</v>
      </c>
      <c r="P16" s="343">
        <f t="shared" si="5"/>
        <v>151200.01</v>
      </c>
      <c r="Q16" s="343">
        <f t="shared" si="17"/>
        <v>151300</v>
      </c>
      <c r="R16" s="244">
        <v>39452</v>
      </c>
      <c r="S16" s="348">
        <f t="shared" si="6"/>
        <v>151200.01</v>
      </c>
      <c r="T16" s="346">
        <f t="shared" si="18"/>
        <v>151300</v>
      </c>
      <c r="U16" s="347">
        <v>39452</v>
      </c>
      <c r="V16" s="343">
        <f t="shared" si="7"/>
        <v>151200.01</v>
      </c>
      <c r="W16" s="343">
        <f t="shared" si="19"/>
        <v>151300</v>
      </c>
      <c r="X16" s="244">
        <v>39452</v>
      </c>
      <c r="Y16" s="348">
        <f t="shared" si="8"/>
        <v>176200.01</v>
      </c>
      <c r="Z16" s="346">
        <f t="shared" si="20"/>
        <v>176300</v>
      </c>
      <c r="AA16" s="347">
        <v>59182</v>
      </c>
      <c r="AB16" s="348">
        <f t="shared" si="9"/>
        <v>176200.01</v>
      </c>
      <c r="AC16" s="346">
        <f t="shared" si="21"/>
        <v>176300</v>
      </c>
      <c r="AD16" s="347">
        <v>59182</v>
      </c>
      <c r="AE16" s="348">
        <f t="shared" si="10"/>
        <v>176200.01</v>
      </c>
      <c r="AF16" s="346">
        <f t="shared" si="22"/>
        <v>176300</v>
      </c>
      <c r="AG16" s="347">
        <v>59182</v>
      </c>
      <c r="AH16" s="348">
        <f t="shared" si="11"/>
        <v>176200.01</v>
      </c>
      <c r="AI16" s="346">
        <f t="shared" si="23"/>
        <v>176300</v>
      </c>
      <c r="AJ16" s="347">
        <v>59182</v>
      </c>
    </row>
    <row r="17" spans="1:36" x14ac:dyDescent="0.2">
      <c r="A17" s="348">
        <f t="shared" si="0"/>
        <v>151300.01</v>
      </c>
      <c r="B17" s="346">
        <f t="shared" si="12"/>
        <v>151400</v>
      </c>
      <c r="C17" s="347">
        <v>39199</v>
      </c>
      <c r="D17" s="343">
        <f t="shared" si="1"/>
        <v>151300.01</v>
      </c>
      <c r="E17" s="343">
        <f t="shared" si="13"/>
        <v>151400</v>
      </c>
      <c r="F17" s="244">
        <v>39199</v>
      </c>
      <c r="G17" s="348">
        <f t="shared" si="2"/>
        <v>151300.01</v>
      </c>
      <c r="H17" s="346">
        <f t="shared" si="14"/>
        <v>151400</v>
      </c>
      <c r="I17" s="347">
        <v>39199</v>
      </c>
      <c r="J17" s="343">
        <f t="shared" si="3"/>
        <v>151300.01</v>
      </c>
      <c r="K17" s="343">
        <f t="shared" si="15"/>
        <v>151400</v>
      </c>
      <c r="L17" s="244">
        <v>39199</v>
      </c>
      <c r="M17" s="348">
        <f t="shared" si="4"/>
        <v>151300.01</v>
      </c>
      <c r="N17" s="346">
        <f t="shared" si="16"/>
        <v>151400</v>
      </c>
      <c r="O17" s="347">
        <v>39199</v>
      </c>
      <c r="P17" s="343">
        <f t="shared" si="5"/>
        <v>151300.01</v>
      </c>
      <c r="Q17" s="343">
        <f t="shared" si="17"/>
        <v>151400</v>
      </c>
      <c r="R17" s="244">
        <v>39199</v>
      </c>
      <c r="S17" s="348">
        <f t="shared" si="6"/>
        <v>151300.01</v>
      </c>
      <c r="T17" s="346">
        <f t="shared" si="18"/>
        <v>151400</v>
      </c>
      <c r="U17" s="347">
        <v>39199</v>
      </c>
      <c r="V17" s="343">
        <f t="shared" si="7"/>
        <v>151300.01</v>
      </c>
      <c r="W17" s="343">
        <f t="shared" si="19"/>
        <v>151400</v>
      </c>
      <c r="X17" s="244">
        <v>39199</v>
      </c>
      <c r="Y17" s="348">
        <f t="shared" si="8"/>
        <v>176300.01</v>
      </c>
      <c r="Z17" s="346">
        <f t="shared" si="20"/>
        <v>176400</v>
      </c>
      <c r="AA17" s="347">
        <v>58863</v>
      </c>
      <c r="AB17" s="348">
        <f t="shared" si="9"/>
        <v>176300.01</v>
      </c>
      <c r="AC17" s="346">
        <f t="shared" si="21"/>
        <v>176400</v>
      </c>
      <c r="AD17" s="347">
        <v>58863</v>
      </c>
      <c r="AE17" s="348">
        <f t="shared" si="10"/>
        <v>176300.01</v>
      </c>
      <c r="AF17" s="346">
        <f t="shared" si="22"/>
        <v>176400</v>
      </c>
      <c r="AG17" s="347">
        <v>58863</v>
      </c>
      <c r="AH17" s="348">
        <f t="shared" si="11"/>
        <v>176300.01</v>
      </c>
      <c r="AI17" s="346">
        <f t="shared" si="23"/>
        <v>176400</v>
      </c>
      <c r="AJ17" s="347">
        <v>58863</v>
      </c>
    </row>
    <row r="18" spans="1:36" x14ac:dyDescent="0.2">
      <c r="A18" s="348">
        <f t="shared" si="0"/>
        <v>151400.01</v>
      </c>
      <c r="B18" s="346">
        <f t="shared" si="12"/>
        <v>151500</v>
      </c>
      <c r="C18" s="347">
        <v>38948</v>
      </c>
      <c r="D18" s="343">
        <f t="shared" si="1"/>
        <v>151400.01</v>
      </c>
      <c r="E18" s="343">
        <f t="shared" si="13"/>
        <v>151500</v>
      </c>
      <c r="F18" s="244">
        <v>38948</v>
      </c>
      <c r="G18" s="348">
        <f t="shared" si="2"/>
        <v>151400.01</v>
      </c>
      <c r="H18" s="346">
        <f t="shared" si="14"/>
        <v>151500</v>
      </c>
      <c r="I18" s="347">
        <v>38948</v>
      </c>
      <c r="J18" s="343">
        <f t="shared" si="3"/>
        <v>151400.01</v>
      </c>
      <c r="K18" s="343">
        <f t="shared" si="15"/>
        <v>151500</v>
      </c>
      <c r="L18" s="244">
        <v>38948</v>
      </c>
      <c r="M18" s="348">
        <f t="shared" si="4"/>
        <v>151400.01</v>
      </c>
      <c r="N18" s="346">
        <f t="shared" si="16"/>
        <v>151500</v>
      </c>
      <c r="O18" s="347">
        <v>38948</v>
      </c>
      <c r="P18" s="343">
        <f t="shared" si="5"/>
        <v>151400.01</v>
      </c>
      <c r="Q18" s="343">
        <f t="shared" si="17"/>
        <v>151500</v>
      </c>
      <c r="R18" s="244">
        <v>38948</v>
      </c>
      <c r="S18" s="348">
        <f t="shared" si="6"/>
        <v>151400.01</v>
      </c>
      <c r="T18" s="346">
        <f t="shared" si="18"/>
        <v>151500</v>
      </c>
      <c r="U18" s="347">
        <v>38948</v>
      </c>
      <c r="V18" s="343">
        <f t="shared" si="7"/>
        <v>151400.01</v>
      </c>
      <c r="W18" s="343">
        <f t="shared" si="19"/>
        <v>151500</v>
      </c>
      <c r="X18" s="244">
        <v>38948</v>
      </c>
      <c r="Y18" s="348">
        <f t="shared" si="8"/>
        <v>176400.01</v>
      </c>
      <c r="Z18" s="346">
        <f t="shared" si="20"/>
        <v>176500</v>
      </c>
      <c r="AA18" s="347">
        <v>58548</v>
      </c>
      <c r="AB18" s="348">
        <f t="shared" si="9"/>
        <v>176400.01</v>
      </c>
      <c r="AC18" s="346">
        <f t="shared" si="21"/>
        <v>176500</v>
      </c>
      <c r="AD18" s="347">
        <v>58548</v>
      </c>
      <c r="AE18" s="348">
        <f t="shared" si="10"/>
        <v>176400.01</v>
      </c>
      <c r="AF18" s="346">
        <f t="shared" si="22"/>
        <v>176500</v>
      </c>
      <c r="AG18" s="347">
        <v>58548</v>
      </c>
      <c r="AH18" s="348">
        <f t="shared" si="11"/>
        <v>176400.01</v>
      </c>
      <c r="AI18" s="346">
        <f t="shared" si="23"/>
        <v>176500</v>
      </c>
      <c r="AJ18" s="347">
        <v>58548</v>
      </c>
    </row>
    <row r="19" spans="1:36" x14ac:dyDescent="0.2">
      <c r="A19" s="348">
        <f t="shared" si="0"/>
        <v>151500.01</v>
      </c>
      <c r="B19" s="346">
        <f t="shared" si="12"/>
        <v>151600</v>
      </c>
      <c r="C19" s="347">
        <v>38700</v>
      </c>
      <c r="D19" s="343">
        <f t="shared" si="1"/>
        <v>151500.01</v>
      </c>
      <c r="E19" s="343">
        <f t="shared" si="13"/>
        <v>151600</v>
      </c>
      <c r="F19" s="244">
        <v>38700</v>
      </c>
      <c r="G19" s="348">
        <f t="shared" si="2"/>
        <v>151500.01</v>
      </c>
      <c r="H19" s="346">
        <f t="shared" si="14"/>
        <v>151600</v>
      </c>
      <c r="I19" s="347">
        <v>38700</v>
      </c>
      <c r="J19" s="343">
        <f t="shared" si="3"/>
        <v>151500.01</v>
      </c>
      <c r="K19" s="343">
        <f t="shared" si="15"/>
        <v>151600</v>
      </c>
      <c r="L19" s="244">
        <v>38700</v>
      </c>
      <c r="M19" s="348">
        <f t="shared" si="4"/>
        <v>151500.01</v>
      </c>
      <c r="N19" s="346">
        <f t="shared" si="16"/>
        <v>151600</v>
      </c>
      <c r="O19" s="347">
        <v>38700</v>
      </c>
      <c r="P19" s="343">
        <f t="shared" si="5"/>
        <v>151500.01</v>
      </c>
      <c r="Q19" s="343">
        <f t="shared" si="17"/>
        <v>151600</v>
      </c>
      <c r="R19" s="244">
        <v>38700</v>
      </c>
      <c r="S19" s="348">
        <f t="shared" si="6"/>
        <v>151500.01</v>
      </c>
      <c r="T19" s="346">
        <f t="shared" si="18"/>
        <v>151600</v>
      </c>
      <c r="U19" s="347">
        <v>38700</v>
      </c>
      <c r="V19" s="343">
        <f t="shared" si="7"/>
        <v>151500.01</v>
      </c>
      <c r="W19" s="343">
        <f t="shared" si="19"/>
        <v>151600</v>
      </c>
      <c r="X19" s="244">
        <v>38700</v>
      </c>
      <c r="Y19" s="348">
        <f t="shared" si="8"/>
        <v>176500.01</v>
      </c>
      <c r="Z19" s="346">
        <f t="shared" si="20"/>
        <v>176600</v>
      </c>
      <c r="AA19" s="347">
        <v>58237</v>
      </c>
      <c r="AB19" s="348">
        <f t="shared" si="9"/>
        <v>176500.01</v>
      </c>
      <c r="AC19" s="346">
        <f t="shared" si="21"/>
        <v>176600</v>
      </c>
      <c r="AD19" s="347">
        <v>58237</v>
      </c>
      <c r="AE19" s="348">
        <f t="shared" si="10"/>
        <v>176500.01</v>
      </c>
      <c r="AF19" s="346">
        <f t="shared" si="22"/>
        <v>176600</v>
      </c>
      <c r="AG19" s="347">
        <v>58237</v>
      </c>
      <c r="AH19" s="348">
        <f t="shared" si="11"/>
        <v>176500.01</v>
      </c>
      <c r="AI19" s="346">
        <f t="shared" si="23"/>
        <v>176600</v>
      </c>
      <c r="AJ19" s="347">
        <v>58237</v>
      </c>
    </row>
    <row r="20" spans="1:36" x14ac:dyDescent="0.2">
      <c r="A20" s="348">
        <f t="shared" si="0"/>
        <v>151600.01</v>
      </c>
      <c r="B20" s="346">
        <f t="shared" si="12"/>
        <v>151700</v>
      </c>
      <c r="C20" s="347">
        <v>38454</v>
      </c>
      <c r="D20" s="343">
        <f t="shared" si="1"/>
        <v>151600.01</v>
      </c>
      <c r="E20" s="343">
        <f t="shared" si="13"/>
        <v>151700</v>
      </c>
      <c r="F20" s="244">
        <v>38454</v>
      </c>
      <c r="G20" s="348">
        <f t="shared" si="2"/>
        <v>151600.01</v>
      </c>
      <c r="H20" s="346">
        <f t="shared" si="14"/>
        <v>151700</v>
      </c>
      <c r="I20" s="347">
        <v>38454</v>
      </c>
      <c r="J20" s="343">
        <f t="shared" si="3"/>
        <v>151600.01</v>
      </c>
      <c r="K20" s="343">
        <f t="shared" si="15"/>
        <v>151700</v>
      </c>
      <c r="L20" s="244">
        <v>38454</v>
      </c>
      <c r="M20" s="348">
        <f t="shared" si="4"/>
        <v>151600.01</v>
      </c>
      <c r="N20" s="346">
        <f t="shared" si="16"/>
        <v>151700</v>
      </c>
      <c r="O20" s="347">
        <v>38454</v>
      </c>
      <c r="P20" s="343">
        <f t="shared" si="5"/>
        <v>151600.01</v>
      </c>
      <c r="Q20" s="343">
        <f t="shared" si="17"/>
        <v>151700</v>
      </c>
      <c r="R20" s="244">
        <v>38454</v>
      </c>
      <c r="S20" s="348">
        <f t="shared" si="6"/>
        <v>151600.01</v>
      </c>
      <c r="T20" s="346">
        <f t="shared" si="18"/>
        <v>151700</v>
      </c>
      <c r="U20" s="347">
        <v>38454</v>
      </c>
      <c r="V20" s="343">
        <f t="shared" si="7"/>
        <v>151600.01</v>
      </c>
      <c r="W20" s="343">
        <f t="shared" si="19"/>
        <v>151700</v>
      </c>
      <c r="X20" s="244">
        <v>38454</v>
      </c>
      <c r="Y20" s="348">
        <f t="shared" si="8"/>
        <v>176600.01</v>
      </c>
      <c r="Z20" s="346">
        <f t="shared" si="20"/>
        <v>176700</v>
      </c>
      <c r="AA20" s="347">
        <v>57929</v>
      </c>
      <c r="AB20" s="348">
        <f t="shared" si="9"/>
        <v>176600.01</v>
      </c>
      <c r="AC20" s="346">
        <f t="shared" si="21"/>
        <v>176700</v>
      </c>
      <c r="AD20" s="347">
        <v>57929</v>
      </c>
      <c r="AE20" s="348">
        <f t="shared" si="10"/>
        <v>176600.01</v>
      </c>
      <c r="AF20" s="346">
        <f t="shared" si="22"/>
        <v>176700</v>
      </c>
      <c r="AG20" s="347">
        <v>57929</v>
      </c>
      <c r="AH20" s="348">
        <f t="shared" si="11"/>
        <v>176600.01</v>
      </c>
      <c r="AI20" s="346">
        <f t="shared" si="23"/>
        <v>176700</v>
      </c>
      <c r="AJ20" s="347">
        <v>57929</v>
      </c>
    </row>
    <row r="21" spans="1:36" x14ac:dyDescent="0.2">
      <c r="A21" s="348">
        <f t="shared" si="0"/>
        <v>151700.01</v>
      </c>
      <c r="B21" s="346">
        <f t="shared" si="12"/>
        <v>151800</v>
      </c>
      <c r="C21" s="347">
        <v>38211</v>
      </c>
      <c r="D21" s="343">
        <f t="shared" si="1"/>
        <v>151700.01</v>
      </c>
      <c r="E21" s="343">
        <f t="shared" si="13"/>
        <v>151800</v>
      </c>
      <c r="F21" s="244">
        <v>38211</v>
      </c>
      <c r="G21" s="348">
        <f t="shared" si="2"/>
        <v>151700.01</v>
      </c>
      <c r="H21" s="346">
        <f t="shared" si="14"/>
        <v>151800</v>
      </c>
      <c r="I21" s="347">
        <v>38211</v>
      </c>
      <c r="J21" s="343">
        <f t="shared" si="3"/>
        <v>151700.01</v>
      </c>
      <c r="K21" s="343">
        <f t="shared" si="15"/>
        <v>151800</v>
      </c>
      <c r="L21" s="244">
        <v>38211</v>
      </c>
      <c r="M21" s="348">
        <f t="shared" si="4"/>
        <v>151700.01</v>
      </c>
      <c r="N21" s="346">
        <f t="shared" si="16"/>
        <v>151800</v>
      </c>
      <c r="O21" s="347">
        <v>38211</v>
      </c>
      <c r="P21" s="343">
        <f t="shared" si="5"/>
        <v>151700.01</v>
      </c>
      <c r="Q21" s="343">
        <f t="shared" si="17"/>
        <v>151800</v>
      </c>
      <c r="R21" s="244">
        <v>38211</v>
      </c>
      <c r="S21" s="348">
        <f t="shared" si="6"/>
        <v>151700.01</v>
      </c>
      <c r="T21" s="346">
        <f t="shared" si="18"/>
        <v>151800</v>
      </c>
      <c r="U21" s="347">
        <v>38211</v>
      </c>
      <c r="V21" s="343">
        <f t="shared" si="7"/>
        <v>151700.01</v>
      </c>
      <c r="W21" s="343">
        <f t="shared" si="19"/>
        <v>151800</v>
      </c>
      <c r="X21" s="244">
        <v>38211</v>
      </c>
      <c r="Y21" s="348">
        <f t="shared" si="8"/>
        <v>176700.01</v>
      </c>
      <c r="Z21" s="346">
        <f t="shared" si="20"/>
        <v>176800</v>
      </c>
      <c r="AA21" s="347">
        <v>57624</v>
      </c>
      <c r="AB21" s="348">
        <f t="shared" si="9"/>
        <v>176700.01</v>
      </c>
      <c r="AC21" s="346">
        <f t="shared" si="21"/>
        <v>176800</v>
      </c>
      <c r="AD21" s="347">
        <v>57624</v>
      </c>
      <c r="AE21" s="348">
        <f t="shared" si="10"/>
        <v>176700.01</v>
      </c>
      <c r="AF21" s="346">
        <f t="shared" si="22"/>
        <v>176800</v>
      </c>
      <c r="AG21" s="347">
        <v>57624</v>
      </c>
      <c r="AH21" s="348">
        <f t="shared" si="11"/>
        <v>176700.01</v>
      </c>
      <c r="AI21" s="346">
        <f t="shared" si="23"/>
        <v>176800</v>
      </c>
      <c r="AJ21" s="347">
        <v>57624</v>
      </c>
    </row>
    <row r="22" spans="1:36" x14ac:dyDescent="0.2">
      <c r="A22" s="348">
        <f t="shared" si="0"/>
        <v>151800.01</v>
      </c>
      <c r="B22" s="346">
        <f t="shared" si="12"/>
        <v>151900</v>
      </c>
      <c r="C22" s="347">
        <v>37970</v>
      </c>
      <c r="D22" s="343">
        <f t="shared" si="1"/>
        <v>151800.01</v>
      </c>
      <c r="E22" s="343">
        <f t="shared" si="13"/>
        <v>151900</v>
      </c>
      <c r="F22" s="244">
        <v>37970</v>
      </c>
      <c r="G22" s="348">
        <f t="shared" si="2"/>
        <v>151800.01</v>
      </c>
      <c r="H22" s="346">
        <f t="shared" si="14"/>
        <v>151900</v>
      </c>
      <c r="I22" s="347">
        <v>37970</v>
      </c>
      <c r="J22" s="343">
        <f t="shared" si="3"/>
        <v>151800.01</v>
      </c>
      <c r="K22" s="343">
        <f t="shared" si="15"/>
        <v>151900</v>
      </c>
      <c r="L22" s="244">
        <v>37970</v>
      </c>
      <c r="M22" s="348">
        <f t="shared" si="4"/>
        <v>151800.01</v>
      </c>
      <c r="N22" s="346">
        <f t="shared" si="16"/>
        <v>151900</v>
      </c>
      <c r="O22" s="347">
        <v>37970</v>
      </c>
      <c r="P22" s="343">
        <f t="shared" si="5"/>
        <v>151800.01</v>
      </c>
      <c r="Q22" s="343">
        <f t="shared" si="17"/>
        <v>151900</v>
      </c>
      <c r="R22" s="244">
        <v>37970</v>
      </c>
      <c r="S22" s="348">
        <f t="shared" si="6"/>
        <v>151800.01</v>
      </c>
      <c r="T22" s="346">
        <f t="shared" si="18"/>
        <v>151900</v>
      </c>
      <c r="U22" s="347">
        <v>37970</v>
      </c>
      <c r="V22" s="343">
        <f t="shared" si="7"/>
        <v>151800.01</v>
      </c>
      <c r="W22" s="343">
        <f t="shared" si="19"/>
        <v>151900</v>
      </c>
      <c r="X22" s="244">
        <v>37970</v>
      </c>
      <c r="Y22" s="348">
        <f t="shared" si="8"/>
        <v>176800.01</v>
      </c>
      <c r="Z22" s="346">
        <f t="shared" si="20"/>
        <v>176900</v>
      </c>
      <c r="AA22" s="347">
        <v>57322</v>
      </c>
      <c r="AB22" s="348">
        <f t="shared" si="9"/>
        <v>176800.01</v>
      </c>
      <c r="AC22" s="346">
        <f t="shared" si="21"/>
        <v>176900</v>
      </c>
      <c r="AD22" s="347">
        <v>57322</v>
      </c>
      <c r="AE22" s="348">
        <f t="shared" si="10"/>
        <v>176800.01</v>
      </c>
      <c r="AF22" s="346">
        <f t="shared" si="22"/>
        <v>176900</v>
      </c>
      <c r="AG22" s="347">
        <v>57322</v>
      </c>
      <c r="AH22" s="348">
        <f t="shared" si="11"/>
        <v>176800.01</v>
      </c>
      <c r="AI22" s="346">
        <f t="shared" si="23"/>
        <v>176900</v>
      </c>
      <c r="AJ22" s="347">
        <v>57322</v>
      </c>
    </row>
    <row r="23" spans="1:36" x14ac:dyDescent="0.2">
      <c r="A23" s="348">
        <f t="shared" si="0"/>
        <v>151900.01</v>
      </c>
      <c r="B23" s="346">
        <f t="shared" si="12"/>
        <v>152000</v>
      </c>
      <c r="C23" s="347">
        <v>37732</v>
      </c>
      <c r="D23" s="343">
        <f t="shared" si="1"/>
        <v>151900.01</v>
      </c>
      <c r="E23" s="343">
        <f t="shared" si="13"/>
        <v>152000</v>
      </c>
      <c r="F23" s="244">
        <v>37732</v>
      </c>
      <c r="G23" s="348">
        <f t="shared" si="2"/>
        <v>151900.01</v>
      </c>
      <c r="H23" s="346">
        <f t="shared" si="14"/>
        <v>152000</v>
      </c>
      <c r="I23" s="347">
        <v>37732</v>
      </c>
      <c r="J23" s="343">
        <f t="shared" si="3"/>
        <v>151900.01</v>
      </c>
      <c r="K23" s="343">
        <f t="shared" si="15"/>
        <v>152000</v>
      </c>
      <c r="L23" s="244">
        <v>37732</v>
      </c>
      <c r="M23" s="348">
        <f t="shared" si="4"/>
        <v>151900.01</v>
      </c>
      <c r="N23" s="346">
        <f t="shared" si="16"/>
        <v>152000</v>
      </c>
      <c r="O23" s="347">
        <v>37732</v>
      </c>
      <c r="P23" s="343">
        <f t="shared" si="5"/>
        <v>151900.01</v>
      </c>
      <c r="Q23" s="343">
        <f t="shared" si="17"/>
        <v>152000</v>
      </c>
      <c r="R23" s="244">
        <v>37732</v>
      </c>
      <c r="S23" s="348">
        <f t="shared" si="6"/>
        <v>151900.01</v>
      </c>
      <c r="T23" s="346">
        <f t="shared" si="18"/>
        <v>152000</v>
      </c>
      <c r="U23" s="347">
        <v>37732</v>
      </c>
      <c r="V23" s="343">
        <f t="shared" si="7"/>
        <v>151900.01</v>
      </c>
      <c r="W23" s="343">
        <f t="shared" si="19"/>
        <v>152000</v>
      </c>
      <c r="X23" s="244">
        <v>37732</v>
      </c>
      <c r="Y23" s="348">
        <f t="shared" si="8"/>
        <v>176900.01</v>
      </c>
      <c r="Z23" s="346">
        <f t="shared" si="20"/>
        <v>177000</v>
      </c>
      <c r="AA23" s="347">
        <v>57023</v>
      </c>
      <c r="AB23" s="348">
        <f t="shared" si="9"/>
        <v>176900.01</v>
      </c>
      <c r="AC23" s="346">
        <f t="shared" si="21"/>
        <v>177000</v>
      </c>
      <c r="AD23" s="347">
        <v>57023</v>
      </c>
      <c r="AE23" s="348">
        <f t="shared" si="10"/>
        <v>176900.01</v>
      </c>
      <c r="AF23" s="346">
        <f t="shared" si="22"/>
        <v>177000</v>
      </c>
      <c r="AG23" s="347">
        <v>57023</v>
      </c>
      <c r="AH23" s="348">
        <f t="shared" si="11"/>
        <v>176900.01</v>
      </c>
      <c r="AI23" s="346">
        <f t="shared" si="23"/>
        <v>177000</v>
      </c>
      <c r="AJ23" s="347">
        <v>57023</v>
      </c>
    </row>
    <row r="24" spans="1:36" x14ac:dyDescent="0.2">
      <c r="A24" s="348">
        <f t="shared" si="0"/>
        <v>152000.01</v>
      </c>
      <c r="B24" s="346">
        <f t="shared" si="12"/>
        <v>152100</v>
      </c>
      <c r="C24" s="347">
        <v>37495</v>
      </c>
      <c r="D24" s="343">
        <f t="shared" si="1"/>
        <v>152000.01</v>
      </c>
      <c r="E24" s="343">
        <f t="shared" si="13"/>
        <v>152100</v>
      </c>
      <c r="F24" s="244">
        <v>37495</v>
      </c>
      <c r="G24" s="348">
        <f t="shared" si="2"/>
        <v>152000.01</v>
      </c>
      <c r="H24" s="346">
        <f t="shared" si="14"/>
        <v>152100</v>
      </c>
      <c r="I24" s="347">
        <v>37495</v>
      </c>
      <c r="J24" s="343">
        <f t="shared" si="3"/>
        <v>152000.01</v>
      </c>
      <c r="K24" s="343">
        <f t="shared" si="15"/>
        <v>152100</v>
      </c>
      <c r="L24" s="244">
        <v>37495</v>
      </c>
      <c r="M24" s="348">
        <f t="shared" si="4"/>
        <v>152000.01</v>
      </c>
      <c r="N24" s="346">
        <f t="shared" si="16"/>
        <v>152100</v>
      </c>
      <c r="O24" s="347">
        <v>37495</v>
      </c>
      <c r="P24" s="343">
        <f t="shared" si="5"/>
        <v>152000.01</v>
      </c>
      <c r="Q24" s="343">
        <f t="shared" si="17"/>
        <v>152100</v>
      </c>
      <c r="R24" s="244">
        <v>37495</v>
      </c>
      <c r="S24" s="348">
        <f t="shared" si="6"/>
        <v>152000.01</v>
      </c>
      <c r="T24" s="346">
        <f t="shared" si="18"/>
        <v>152100</v>
      </c>
      <c r="U24" s="347">
        <v>37495</v>
      </c>
      <c r="V24" s="343">
        <f t="shared" si="7"/>
        <v>152000.01</v>
      </c>
      <c r="W24" s="343">
        <f t="shared" si="19"/>
        <v>152100</v>
      </c>
      <c r="X24" s="244">
        <v>37495</v>
      </c>
      <c r="Y24" s="348">
        <f t="shared" si="8"/>
        <v>177000.01</v>
      </c>
      <c r="Z24" s="346">
        <f t="shared" si="20"/>
        <v>177100</v>
      </c>
      <c r="AA24" s="347">
        <v>56726</v>
      </c>
      <c r="AB24" s="348">
        <f t="shared" si="9"/>
        <v>177000.01</v>
      </c>
      <c r="AC24" s="346">
        <f t="shared" si="21"/>
        <v>177100</v>
      </c>
      <c r="AD24" s="347">
        <v>56726</v>
      </c>
      <c r="AE24" s="348">
        <f t="shared" si="10"/>
        <v>177000.01</v>
      </c>
      <c r="AF24" s="346">
        <f t="shared" si="22"/>
        <v>177100</v>
      </c>
      <c r="AG24" s="347">
        <v>56726</v>
      </c>
      <c r="AH24" s="348">
        <f t="shared" si="11"/>
        <v>177000.01</v>
      </c>
      <c r="AI24" s="346">
        <f t="shared" si="23"/>
        <v>177100</v>
      </c>
      <c r="AJ24" s="347">
        <v>56726</v>
      </c>
    </row>
    <row r="25" spans="1:36" x14ac:dyDescent="0.2">
      <c r="A25" s="348">
        <f t="shared" si="0"/>
        <v>152100.01</v>
      </c>
      <c r="B25" s="346">
        <f t="shared" si="12"/>
        <v>152200</v>
      </c>
      <c r="C25" s="347">
        <v>37261</v>
      </c>
      <c r="D25" s="343">
        <f t="shared" si="1"/>
        <v>152100.01</v>
      </c>
      <c r="E25" s="343">
        <f t="shared" si="13"/>
        <v>152200</v>
      </c>
      <c r="F25" s="244">
        <v>37261</v>
      </c>
      <c r="G25" s="348">
        <f t="shared" si="2"/>
        <v>152100.01</v>
      </c>
      <c r="H25" s="346">
        <f t="shared" si="14"/>
        <v>152200</v>
      </c>
      <c r="I25" s="347">
        <v>37261</v>
      </c>
      <c r="J25" s="343">
        <f t="shared" si="3"/>
        <v>152100.01</v>
      </c>
      <c r="K25" s="343">
        <f t="shared" si="15"/>
        <v>152200</v>
      </c>
      <c r="L25" s="244">
        <v>37261</v>
      </c>
      <c r="M25" s="348">
        <f t="shared" si="4"/>
        <v>152100.01</v>
      </c>
      <c r="N25" s="346">
        <f t="shared" si="16"/>
        <v>152200</v>
      </c>
      <c r="O25" s="347">
        <v>37261</v>
      </c>
      <c r="P25" s="343">
        <f t="shared" si="5"/>
        <v>152100.01</v>
      </c>
      <c r="Q25" s="343">
        <f t="shared" si="17"/>
        <v>152200</v>
      </c>
      <c r="R25" s="244">
        <v>37261</v>
      </c>
      <c r="S25" s="348">
        <f t="shared" si="6"/>
        <v>152100.01</v>
      </c>
      <c r="T25" s="346">
        <f t="shared" si="18"/>
        <v>152200</v>
      </c>
      <c r="U25" s="347">
        <v>37261</v>
      </c>
      <c r="V25" s="343">
        <f t="shared" si="7"/>
        <v>152100.01</v>
      </c>
      <c r="W25" s="343">
        <f t="shared" si="19"/>
        <v>152200</v>
      </c>
      <c r="X25" s="244">
        <v>37261</v>
      </c>
      <c r="Y25" s="348">
        <f t="shared" si="8"/>
        <v>177100.01</v>
      </c>
      <c r="Z25" s="346">
        <f t="shared" si="20"/>
        <v>177200</v>
      </c>
      <c r="AA25" s="347">
        <v>56431</v>
      </c>
      <c r="AB25" s="348">
        <f t="shared" si="9"/>
        <v>177100.01</v>
      </c>
      <c r="AC25" s="346">
        <f t="shared" si="21"/>
        <v>177200</v>
      </c>
      <c r="AD25" s="347">
        <v>56431</v>
      </c>
      <c r="AE25" s="348">
        <f t="shared" si="10"/>
        <v>177100.01</v>
      </c>
      <c r="AF25" s="346">
        <f t="shared" si="22"/>
        <v>177200</v>
      </c>
      <c r="AG25" s="347">
        <v>56431</v>
      </c>
      <c r="AH25" s="348">
        <f t="shared" si="11"/>
        <v>177100.01</v>
      </c>
      <c r="AI25" s="346">
        <f t="shared" si="23"/>
        <v>177200</v>
      </c>
      <c r="AJ25" s="347">
        <v>56431</v>
      </c>
    </row>
    <row r="26" spans="1:36" x14ac:dyDescent="0.2">
      <c r="A26" s="348">
        <f t="shared" si="0"/>
        <v>152200.01</v>
      </c>
      <c r="B26" s="346">
        <f t="shared" si="12"/>
        <v>152300</v>
      </c>
      <c r="C26" s="347">
        <v>37028</v>
      </c>
      <c r="D26" s="343">
        <f t="shared" si="1"/>
        <v>152200.01</v>
      </c>
      <c r="E26" s="343">
        <f t="shared" si="13"/>
        <v>152300</v>
      </c>
      <c r="F26" s="244">
        <v>37028</v>
      </c>
      <c r="G26" s="348">
        <f t="shared" si="2"/>
        <v>152200.01</v>
      </c>
      <c r="H26" s="346">
        <f t="shared" si="14"/>
        <v>152300</v>
      </c>
      <c r="I26" s="347">
        <v>37028</v>
      </c>
      <c r="J26" s="343">
        <f t="shared" si="3"/>
        <v>152200.01</v>
      </c>
      <c r="K26" s="343">
        <f t="shared" si="15"/>
        <v>152300</v>
      </c>
      <c r="L26" s="244">
        <v>37028</v>
      </c>
      <c r="M26" s="348">
        <f t="shared" si="4"/>
        <v>152200.01</v>
      </c>
      <c r="N26" s="346">
        <f t="shared" si="16"/>
        <v>152300</v>
      </c>
      <c r="O26" s="347">
        <v>37028</v>
      </c>
      <c r="P26" s="343">
        <f t="shared" si="5"/>
        <v>152200.01</v>
      </c>
      <c r="Q26" s="343">
        <f t="shared" si="17"/>
        <v>152300</v>
      </c>
      <c r="R26" s="244">
        <v>37028</v>
      </c>
      <c r="S26" s="348">
        <f t="shared" si="6"/>
        <v>152200.01</v>
      </c>
      <c r="T26" s="346">
        <f t="shared" si="18"/>
        <v>152300</v>
      </c>
      <c r="U26" s="347">
        <v>37028</v>
      </c>
      <c r="V26" s="343">
        <f t="shared" si="7"/>
        <v>152200.01</v>
      </c>
      <c r="W26" s="343">
        <f t="shared" si="19"/>
        <v>152300</v>
      </c>
      <c r="X26" s="244">
        <v>37028</v>
      </c>
      <c r="Y26" s="348">
        <f t="shared" si="8"/>
        <v>177200.01</v>
      </c>
      <c r="Z26" s="346">
        <f t="shared" si="20"/>
        <v>177300</v>
      </c>
      <c r="AA26" s="347">
        <v>56139</v>
      </c>
      <c r="AB26" s="348">
        <f t="shared" si="9"/>
        <v>177200.01</v>
      </c>
      <c r="AC26" s="346">
        <f t="shared" si="21"/>
        <v>177300</v>
      </c>
      <c r="AD26" s="347">
        <v>56139</v>
      </c>
      <c r="AE26" s="348">
        <f t="shared" si="10"/>
        <v>177200.01</v>
      </c>
      <c r="AF26" s="346">
        <f t="shared" si="22"/>
        <v>177300</v>
      </c>
      <c r="AG26" s="347">
        <v>56139</v>
      </c>
      <c r="AH26" s="348">
        <f t="shared" si="11"/>
        <v>177200.01</v>
      </c>
      <c r="AI26" s="346">
        <f t="shared" si="23"/>
        <v>177300</v>
      </c>
      <c r="AJ26" s="347">
        <v>56139</v>
      </c>
    </row>
    <row r="27" spans="1:36" x14ac:dyDescent="0.2">
      <c r="A27" s="348">
        <f t="shared" si="0"/>
        <v>152300.01</v>
      </c>
      <c r="B27" s="346">
        <f t="shared" si="12"/>
        <v>152400</v>
      </c>
      <c r="C27" s="347">
        <v>36797</v>
      </c>
      <c r="D27" s="343">
        <f t="shared" si="1"/>
        <v>152300.01</v>
      </c>
      <c r="E27" s="343">
        <f t="shared" si="13"/>
        <v>152400</v>
      </c>
      <c r="F27" s="244">
        <v>36797</v>
      </c>
      <c r="G27" s="348">
        <f t="shared" si="2"/>
        <v>152300.01</v>
      </c>
      <c r="H27" s="346">
        <f t="shared" si="14"/>
        <v>152400</v>
      </c>
      <c r="I27" s="347">
        <v>36797</v>
      </c>
      <c r="J27" s="343">
        <f t="shared" si="3"/>
        <v>152300.01</v>
      </c>
      <c r="K27" s="343">
        <f t="shared" si="15"/>
        <v>152400</v>
      </c>
      <c r="L27" s="244">
        <v>36797</v>
      </c>
      <c r="M27" s="348">
        <f t="shared" si="4"/>
        <v>152300.01</v>
      </c>
      <c r="N27" s="346">
        <f t="shared" si="16"/>
        <v>152400</v>
      </c>
      <c r="O27" s="347">
        <v>36797</v>
      </c>
      <c r="P27" s="343">
        <f t="shared" si="5"/>
        <v>152300.01</v>
      </c>
      <c r="Q27" s="343">
        <f t="shared" si="17"/>
        <v>152400</v>
      </c>
      <c r="R27" s="244">
        <v>36797</v>
      </c>
      <c r="S27" s="348">
        <f t="shared" si="6"/>
        <v>152300.01</v>
      </c>
      <c r="T27" s="346">
        <f t="shared" si="18"/>
        <v>152400</v>
      </c>
      <c r="U27" s="347">
        <v>36797</v>
      </c>
      <c r="V27" s="343">
        <f t="shared" si="7"/>
        <v>152300.01</v>
      </c>
      <c r="W27" s="343">
        <f t="shared" si="19"/>
        <v>152400</v>
      </c>
      <c r="X27" s="244">
        <v>36797</v>
      </c>
      <c r="Y27" s="348">
        <f t="shared" si="8"/>
        <v>177300.01</v>
      </c>
      <c r="Z27" s="346">
        <f t="shared" si="20"/>
        <v>177400</v>
      </c>
      <c r="AA27" s="347">
        <v>55849</v>
      </c>
      <c r="AB27" s="348">
        <f t="shared" si="9"/>
        <v>177300.01</v>
      </c>
      <c r="AC27" s="346">
        <f t="shared" si="21"/>
        <v>177400</v>
      </c>
      <c r="AD27" s="347">
        <v>55849</v>
      </c>
      <c r="AE27" s="348">
        <f t="shared" si="10"/>
        <v>177300.01</v>
      </c>
      <c r="AF27" s="346">
        <f t="shared" si="22"/>
        <v>177400</v>
      </c>
      <c r="AG27" s="347">
        <v>55849</v>
      </c>
      <c r="AH27" s="348">
        <f t="shared" si="11"/>
        <v>177300.01</v>
      </c>
      <c r="AI27" s="346">
        <f t="shared" si="23"/>
        <v>177400</v>
      </c>
      <c r="AJ27" s="347">
        <v>55849</v>
      </c>
    </row>
    <row r="28" spans="1:36" x14ac:dyDescent="0.2">
      <c r="A28" s="348">
        <f t="shared" si="0"/>
        <v>152400.01</v>
      </c>
      <c r="B28" s="346">
        <f t="shared" si="12"/>
        <v>152500</v>
      </c>
      <c r="C28" s="347">
        <v>36567</v>
      </c>
      <c r="D28" s="343">
        <f t="shared" si="1"/>
        <v>152400.01</v>
      </c>
      <c r="E28" s="343">
        <f t="shared" si="13"/>
        <v>152500</v>
      </c>
      <c r="F28" s="244">
        <v>36567</v>
      </c>
      <c r="G28" s="348">
        <f t="shared" si="2"/>
        <v>152400.01</v>
      </c>
      <c r="H28" s="346">
        <f t="shared" si="14"/>
        <v>152500</v>
      </c>
      <c r="I28" s="347">
        <v>36567</v>
      </c>
      <c r="J28" s="343">
        <f t="shared" si="3"/>
        <v>152400.01</v>
      </c>
      <c r="K28" s="343">
        <f t="shared" si="15"/>
        <v>152500</v>
      </c>
      <c r="L28" s="244">
        <v>36567</v>
      </c>
      <c r="M28" s="348">
        <f t="shared" si="4"/>
        <v>152400.01</v>
      </c>
      <c r="N28" s="346">
        <f t="shared" si="16"/>
        <v>152500</v>
      </c>
      <c r="O28" s="347">
        <v>36567</v>
      </c>
      <c r="P28" s="343">
        <f t="shared" si="5"/>
        <v>152400.01</v>
      </c>
      <c r="Q28" s="343">
        <f t="shared" si="17"/>
        <v>152500</v>
      </c>
      <c r="R28" s="244">
        <v>36567</v>
      </c>
      <c r="S28" s="348">
        <f t="shared" si="6"/>
        <v>152400.01</v>
      </c>
      <c r="T28" s="346">
        <f t="shared" si="18"/>
        <v>152500</v>
      </c>
      <c r="U28" s="347">
        <v>36567</v>
      </c>
      <c r="V28" s="343">
        <f t="shared" si="7"/>
        <v>152400.01</v>
      </c>
      <c r="W28" s="343">
        <f t="shared" si="19"/>
        <v>152500</v>
      </c>
      <c r="X28" s="244">
        <v>36567</v>
      </c>
      <c r="Y28" s="348">
        <f t="shared" si="8"/>
        <v>177400.01</v>
      </c>
      <c r="Z28" s="346">
        <f t="shared" si="20"/>
        <v>177500</v>
      </c>
      <c r="AA28" s="347">
        <v>55561</v>
      </c>
      <c r="AB28" s="348">
        <f t="shared" si="9"/>
        <v>177400.01</v>
      </c>
      <c r="AC28" s="346">
        <f t="shared" si="21"/>
        <v>177500</v>
      </c>
      <c r="AD28" s="347">
        <v>55561</v>
      </c>
      <c r="AE28" s="348">
        <f t="shared" si="10"/>
        <v>177400.01</v>
      </c>
      <c r="AF28" s="346">
        <f t="shared" si="22"/>
        <v>177500</v>
      </c>
      <c r="AG28" s="347">
        <v>55561</v>
      </c>
      <c r="AH28" s="348">
        <f t="shared" si="11"/>
        <v>177400.01</v>
      </c>
      <c r="AI28" s="346">
        <f t="shared" si="23"/>
        <v>177500</v>
      </c>
      <c r="AJ28" s="347">
        <v>55561</v>
      </c>
    </row>
    <row r="29" spans="1:36" x14ac:dyDescent="0.2">
      <c r="A29" s="348">
        <f t="shared" si="0"/>
        <v>152500.01</v>
      </c>
      <c r="B29" s="346">
        <f t="shared" si="12"/>
        <v>152600</v>
      </c>
      <c r="C29" s="347">
        <v>36339</v>
      </c>
      <c r="D29" s="343">
        <f t="shared" si="1"/>
        <v>152500.01</v>
      </c>
      <c r="E29" s="343">
        <f t="shared" si="13"/>
        <v>152600</v>
      </c>
      <c r="F29" s="244">
        <v>36339</v>
      </c>
      <c r="G29" s="348">
        <f t="shared" si="2"/>
        <v>152500.01</v>
      </c>
      <c r="H29" s="346">
        <f t="shared" si="14"/>
        <v>152600</v>
      </c>
      <c r="I29" s="347">
        <v>36339</v>
      </c>
      <c r="J29" s="343">
        <f t="shared" si="3"/>
        <v>152500.01</v>
      </c>
      <c r="K29" s="343">
        <f t="shared" si="15"/>
        <v>152600</v>
      </c>
      <c r="L29" s="244">
        <v>36339</v>
      </c>
      <c r="M29" s="348">
        <f t="shared" si="4"/>
        <v>152500.01</v>
      </c>
      <c r="N29" s="346">
        <f t="shared" si="16"/>
        <v>152600</v>
      </c>
      <c r="O29" s="347">
        <v>36339</v>
      </c>
      <c r="P29" s="343">
        <f t="shared" si="5"/>
        <v>152500.01</v>
      </c>
      <c r="Q29" s="343">
        <f t="shared" si="17"/>
        <v>152600</v>
      </c>
      <c r="R29" s="244">
        <v>36339</v>
      </c>
      <c r="S29" s="348">
        <f t="shared" si="6"/>
        <v>152500.01</v>
      </c>
      <c r="T29" s="346">
        <f t="shared" si="18"/>
        <v>152600</v>
      </c>
      <c r="U29" s="347">
        <v>36339</v>
      </c>
      <c r="V29" s="343">
        <f t="shared" si="7"/>
        <v>152500.01</v>
      </c>
      <c r="W29" s="343">
        <f t="shared" si="19"/>
        <v>152600</v>
      </c>
      <c r="X29" s="244">
        <v>36339</v>
      </c>
      <c r="Y29" s="348">
        <f t="shared" si="8"/>
        <v>177500.01</v>
      </c>
      <c r="Z29" s="346">
        <f t="shared" si="20"/>
        <v>177600</v>
      </c>
      <c r="AA29" s="347">
        <v>55275</v>
      </c>
      <c r="AB29" s="348">
        <f t="shared" si="9"/>
        <v>177500.01</v>
      </c>
      <c r="AC29" s="346">
        <f t="shared" si="21"/>
        <v>177600</v>
      </c>
      <c r="AD29" s="347">
        <v>55275</v>
      </c>
      <c r="AE29" s="348">
        <f t="shared" si="10"/>
        <v>177500.01</v>
      </c>
      <c r="AF29" s="346">
        <f t="shared" si="22"/>
        <v>177600</v>
      </c>
      <c r="AG29" s="347">
        <v>55275</v>
      </c>
      <c r="AH29" s="348">
        <f t="shared" si="11"/>
        <v>177500.01</v>
      </c>
      <c r="AI29" s="346">
        <f t="shared" si="23"/>
        <v>177600</v>
      </c>
      <c r="AJ29" s="347">
        <v>55275</v>
      </c>
    </row>
    <row r="30" spans="1:36" x14ac:dyDescent="0.2">
      <c r="A30" s="348">
        <f t="shared" si="0"/>
        <v>152600.01</v>
      </c>
      <c r="B30" s="346">
        <f t="shared" si="12"/>
        <v>152700</v>
      </c>
      <c r="C30" s="347">
        <v>36113</v>
      </c>
      <c r="D30" s="343">
        <f t="shared" si="1"/>
        <v>152600.01</v>
      </c>
      <c r="E30" s="343">
        <f t="shared" si="13"/>
        <v>152700</v>
      </c>
      <c r="F30" s="244">
        <v>36113</v>
      </c>
      <c r="G30" s="348">
        <f t="shared" si="2"/>
        <v>152600.01</v>
      </c>
      <c r="H30" s="346">
        <f t="shared" si="14"/>
        <v>152700</v>
      </c>
      <c r="I30" s="347">
        <v>36113</v>
      </c>
      <c r="J30" s="343">
        <f t="shared" si="3"/>
        <v>152600.01</v>
      </c>
      <c r="K30" s="343">
        <f t="shared" si="15"/>
        <v>152700</v>
      </c>
      <c r="L30" s="244">
        <v>36113</v>
      </c>
      <c r="M30" s="348">
        <f t="shared" si="4"/>
        <v>152600.01</v>
      </c>
      <c r="N30" s="346">
        <f t="shared" si="16"/>
        <v>152700</v>
      </c>
      <c r="O30" s="347">
        <v>36113</v>
      </c>
      <c r="P30" s="343">
        <f t="shared" si="5"/>
        <v>152600.01</v>
      </c>
      <c r="Q30" s="343">
        <f t="shared" si="17"/>
        <v>152700</v>
      </c>
      <c r="R30" s="244">
        <v>36113</v>
      </c>
      <c r="S30" s="348">
        <f t="shared" si="6"/>
        <v>152600.01</v>
      </c>
      <c r="T30" s="346">
        <f t="shared" si="18"/>
        <v>152700</v>
      </c>
      <c r="U30" s="347">
        <v>36113</v>
      </c>
      <c r="V30" s="343">
        <f t="shared" si="7"/>
        <v>152600.01</v>
      </c>
      <c r="W30" s="343">
        <f t="shared" si="19"/>
        <v>152700</v>
      </c>
      <c r="X30" s="244">
        <v>36113</v>
      </c>
      <c r="Y30" s="348">
        <f t="shared" si="8"/>
        <v>177600.01</v>
      </c>
      <c r="Z30" s="346">
        <f t="shared" si="20"/>
        <v>177700</v>
      </c>
      <c r="AA30" s="347">
        <v>54991</v>
      </c>
      <c r="AB30" s="348">
        <f t="shared" si="9"/>
        <v>177600.01</v>
      </c>
      <c r="AC30" s="346">
        <f t="shared" si="21"/>
        <v>177700</v>
      </c>
      <c r="AD30" s="347">
        <v>54991</v>
      </c>
      <c r="AE30" s="348">
        <f t="shared" si="10"/>
        <v>177600.01</v>
      </c>
      <c r="AF30" s="346">
        <f t="shared" si="22"/>
        <v>177700</v>
      </c>
      <c r="AG30" s="347">
        <v>54991</v>
      </c>
      <c r="AH30" s="348">
        <f t="shared" si="11"/>
        <v>177600.01</v>
      </c>
      <c r="AI30" s="346">
        <f t="shared" si="23"/>
        <v>177700</v>
      </c>
      <c r="AJ30" s="347">
        <v>54991</v>
      </c>
    </row>
    <row r="31" spans="1:36" x14ac:dyDescent="0.2">
      <c r="A31" s="348">
        <f t="shared" si="0"/>
        <v>152700.01</v>
      </c>
      <c r="B31" s="346">
        <f t="shared" si="12"/>
        <v>152800</v>
      </c>
      <c r="C31" s="347">
        <v>35888</v>
      </c>
      <c r="D31" s="343">
        <f t="shared" si="1"/>
        <v>152700.01</v>
      </c>
      <c r="E31" s="343">
        <f t="shared" si="13"/>
        <v>152800</v>
      </c>
      <c r="F31" s="244">
        <v>35888</v>
      </c>
      <c r="G31" s="348">
        <f t="shared" si="2"/>
        <v>152700.01</v>
      </c>
      <c r="H31" s="346">
        <f t="shared" si="14"/>
        <v>152800</v>
      </c>
      <c r="I31" s="347">
        <v>35888</v>
      </c>
      <c r="J31" s="343">
        <f t="shared" si="3"/>
        <v>152700.01</v>
      </c>
      <c r="K31" s="343">
        <f t="shared" si="15"/>
        <v>152800</v>
      </c>
      <c r="L31" s="244">
        <v>35888</v>
      </c>
      <c r="M31" s="348">
        <f t="shared" si="4"/>
        <v>152700.01</v>
      </c>
      <c r="N31" s="346">
        <f t="shared" si="16"/>
        <v>152800</v>
      </c>
      <c r="O31" s="347">
        <v>35888</v>
      </c>
      <c r="P31" s="343">
        <f t="shared" si="5"/>
        <v>152700.01</v>
      </c>
      <c r="Q31" s="343">
        <f t="shared" si="17"/>
        <v>152800</v>
      </c>
      <c r="R31" s="244">
        <v>35888</v>
      </c>
      <c r="S31" s="348">
        <f t="shared" si="6"/>
        <v>152700.01</v>
      </c>
      <c r="T31" s="346">
        <f t="shared" si="18"/>
        <v>152800</v>
      </c>
      <c r="U31" s="347">
        <v>35888</v>
      </c>
      <c r="V31" s="343">
        <f t="shared" si="7"/>
        <v>152700.01</v>
      </c>
      <c r="W31" s="343">
        <f t="shared" si="19"/>
        <v>152800</v>
      </c>
      <c r="X31" s="244">
        <v>35888</v>
      </c>
      <c r="Y31" s="348">
        <f t="shared" si="8"/>
        <v>177700.01</v>
      </c>
      <c r="Z31" s="346">
        <f t="shared" si="20"/>
        <v>177800</v>
      </c>
      <c r="AA31" s="347">
        <v>54709</v>
      </c>
      <c r="AB31" s="348">
        <f t="shared" si="9"/>
        <v>177700.01</v>
      </c>
      <c r="AC31" s="346">
        <f t="shared" si="21"/>
        <v>177800</v>
      </c>
      <c r="AD31" s="347">
        <v>54709</v>
      </c>
      <c r="AE31" s="348">
        <f t="shared" si="10"/>
        <v>177700.01</v>
      </c>
      <c r="AF31" s="346">
        <f t="shared" si="22"/>
        <v>177800</v>
      </c>
      <c r="AG31" s="347">
        <v>54709</v>
      </c>
      <c r="AH31" s="348">
        <f t="shared" si="11"/>
        <v>177700.01</v>
      </c>
      <c r="AI31" s="346">
        <f t="shared" si="23"/>
        <v>177800</v>
      </c>
      <c r="AJ31" s="347">
        <v>54709</v>
      </c>
    </row>
    <row r="32" spans="1:36" x14ac:dyDescent="0.2">
      <c r="A32" s="348">
        <f t="shared" si="0"/>
        <v>152800.01</v>
      </c>
      <c r="B32" s="346">
        <f t="shared" si="12"/>
        <v>152900</v>
      </c>
      <c r="C32" s="347">
        <v>35664</v>
      </c>
      <c r="D32" s="343">
        <f t="shared" si="1"/>
        <v>152800.01</v>
      </c>
      <c r="E32" s="343">
        <f t="shared" si="13"/>
        <v>152900</v>
      </c>
      <c r="F32" s="244">
        <v>35664</v>
      </c>
      <c r="G32" s="348">
        <f t="shared" si="2"/>
        <v>152800.01</v>
      </c>
      <c r="H32" s="346">
        <f t="shared" si="14"/>
        <v>152900</v>
      </c>
      <c r="I32" s="347">
        <v>35664</v>
      </c>
      <c r="J32" s="343">
        <f t="shared" si="3"/>
        <v>152800.01</v>
      </c>
      <c r="K32" s="343">
        <f t="shared" si="15"/>
        <v>152900</v>
      </c>
      <c r="L32" s="244">
        <v>35664</v>
      </c>
      <c r="M32" s="348">
        <f t="shared" si="4"/>
        <v>152800.01</v>
      </c>
      <c r="N32" s="346">
        <f t="shared" si="16"/>
        <v>152900</v>
      </c>
      <c r="O32" s="347">
        <v>35664</v>
      </c>
      <c r="P32" s="343">
        <f t="shared" si="5"/>
        <v>152800.01</v>
      </c>
      <c r="Q32" s="343">
        <f t="shared" si="17"/>
        <v>152900</v>
      </c>
      <c r="R32" s="244">
        <v>35664</v>
      </c>
      <c r="S32" s="348">
        <f t="shared" si="6"/>
        <v>152800.01</v>
      </c>
      <c r="T32" s="346">
        <f t="shared" si="18"/>
        <v>152900</v>
      </c>
      <c r="U32" s="347">
        <v>35664</v>
      </c>
      <c r="V32" s="343">
        <f t="shared" si="7"/>
        <v>152800.01</v>
      </c>
      <c r="W32" s="343">
        <f t="shared" si="19"/>
        <v>152900</v>
      </c>
      <c r="X32" s="244">
        <v>35664</v>
      </c>
      <c r="Y32" s="348">
        <f t="shared" si="8"/>
        <v>177800.01</v>
      </c>
      <c r="Z32" s="346">
        <f t="shared" si="20"/>
        <v>177900</v>
      </c>
      <c r="AA32" s="347">
        <v>54428</v>
      </c>
      <c r="AB32" s="348">
        <f t="shared" si="9"/>
        <v>177800.01</v>
      </c>
      <c r="AC32" s="346">
        <f t="shared" si="21"/>
        <v>177900</v>
      </c>
      <c r="AD32" s="347">
        <v>54428</v>
      </c>
      <c r="AE32" s="348">
        <f t="shared" si="10"/>
        <v>177800.01</v>
      </c>
      <c r="AF32" s="346">
        <f t="shared" si="22"/>
        <v>177900</v>
      </c>
      <c r="AG32" s="347">
        <v>54428</v>
      </c>
      <c r="AH32" s="348">
        <f t="shared" si="11"/>
        <v>177800.01</v>
      </c>
      <c r="AI32" s="346">
        <f t="shared" si="23"/>
        <v>177900</v>
      </c>
      <c r="AJ32" s="347">
        <v>54428</v>
      </c>
    </row>
    <row r="33" spans="1:36" x14ac:dyDescent="0.2">
      <c r="A33" s="348">
        <f t="shared" si="0"/>
        <v>152900.01</v>
      </c>
      <c r="B33" s="346">
        <f t="shared" si="12"/>
        <v>153000</v>
      </c>
      <c r="C33" s="347">
        <v>35442</v>
      </c>
      <c r="D33" s="343">
        <f t="shared" si="1"/>
        <v>152900.01</v>
      </c>
      <c r="E33" s="343">
        <f t="shared" si="13"/>
        <v>153000</v>
      </c>
      <c r="F33" s="244">
        <v>35442</v>
      </c>
      <c r="G33" s="348">
        <f t="shared" si="2"/>
        <v>152900.01</v>
      </c>
      <c r="H33" s="346">
        <f t="shared" si="14"/>
        <v>153000</v>
      </c>
      <c r="I33" s="347">
        <v>35442</v>
      </c>
      <c r="J33" s="343">
        <f t="shared" si="3"/>
        <v>152900.01</v>
      </c>
      <c r="K33" s="343">
        <f t="shared" si="15"/>
        <v>153000</v>
      </c>
      <c r="L33" s="244">
        <v>35442</v>
      </c>
      <c r="M33" s="348">
        <f t="shared" si="4"/>
        <v>152900.01</v>
      </c>
      <c r="N33" s="346">
        <f t="shared" si="16"/>
        <v>153000</v>
      </c>
      <c r="O33" s="347">
        <v>35442</v>
      </c>
      <c r="P33" s="343">
        <f t="shared" si="5"/>
        <v>152900.01</v>
      </c>
      <c r="Q33" s="343">
        <f t="shared" si="17"/>
        <v>153000</v>
      </c>
      <c r="R33" s="244">
        <v>35442</v>
      </c>
      <c r="S33" s="348">
        <f t="shared" si="6"/>
        <v>152900.01</v>
      </c>
      <c r="T33" s="346">
        <f t="shared" si="18"/>
        <v>153000</v>
      </c>
      <c r="U33" s="347">
        <v>35442</v>
      </c>
      <c r="V33" s="343">
        <f t="shared" si="7"/>
        <v>152900.01</v>
      </c>
      <c r="W33" s="343">
        <f t="shared" si="19"/>
        <v>153000</v>
      </c>
      <c r="X33" s="244">
        <v>35442</v>
      </c>
      <c r="Y33" s="348">
        <f t="shared" si="8"/>
        <v>177900.01</v>
      </c>
      <c r="Z33" s="346">
        <f t="shared" si="20"/>
        <v>178000</v>
      </c>
      <c r="AA33" s="347">
        <v>54149</v>
      </c>
      <c r="AB33" s="348">
        <f t="shared" si="9"/>
        <v>177900.01</v>
      </c>
      <c r="AC33" s="346">
        <f t="shared" si="21"/>
        <v>178000</v>
      </c>
      <c r="AD33" s="347">
        <v>54149</v>
      </c>
      <c r="AE33" s="348">
        <f t="shared" si="10"/>
        <v>177900.01</v>
      </c>
      <c r="AF33" s="346">
        <f t="shared" si="22"/>
        <v>178000</v>
      </c>
      <c r="AG33" s="347">
        <v>54149</v>
      </c>
      <c r="AH33" s="348">
        <f t="shared" si="11"/>
        <v>177900.01</v>
      </c>
      <c r="AI33" s="346">
        <f t="shared" si="23"/>
        <v>178000</v>
      </c>
      <c r="AJ33" s="347">
        <v>54149</v>
      </c>
    </row>
    <row r="34" spans="1:36" x14ac:dyDescent="0.2">
      <c r="A34" s="348">
        <f t="shared" si="0"/>
        <v>153000.01</v>
      </c>
      <c r="B34" s="346">
        <f t="shared" si="12"/>
        <v>153100</v>
      </c>
      <c r="C34" s="347">
        <v>35221</v>
      </c>
      <c r="D34" s="343">
        <f t="shared" si="1"/>
        <v>153000.01</v>
      </c>
      <c r="E34" s="343">
        <f t="shared" si="13"/>
        <v>153100</v>
      </c>
      <c r="F34" s="244">
        <v>35221</v>
      </c>
      <c r="G34" s="348">
        <f t="shared" si="2"/>
        <v>153000.01</v>
      </c>
      <c r="H34" s="346">
        <f t="shared" si="14"/>
        <v>153100</v>
      </c>
      <c r="I34" s="347">
        <v>35221</v>
      </c>
      <c r="J34" s="343">
        <f t="shared" si="3"/>
        <v>153000.01</v>
      </c>
      <c r="K34" s="343">
        <f t="shared" si="15"/>
        <v>153100</v>
      </c>
      <c r="L34" s="244">
        <v>35221</v>
      </c>
      <c r="M34" s="348">
        <f t="shared" si="4"/>
        <v>153000.01</v>
      </c>
      <c r="N34" s="346">
        <f t="shared" si="16"/>
        <v>153100</v>
      </c>
      <c r="O34" s="347">
        <v>35221</v>
      </c>
      <c r="P34" s="343">
        <f t="shared" si="5"/>
        <v>153000.01</v>
      </c>
      <c r="Q34" s="343">
        <f t="shared" si="17"/>
        <v>153100</v>
      </c>
      <c r="R34" s="244">
        <v>35221</v>
      </c>
      <c r="S34" s="348">
        <f t="shared" si="6"/>
        <v>153000.01</v>
      </c>
      <c r="T34" s="346">
        <f t="shared" si="18"/>
        <v>153100</v>
      </c>
      <c r="U34" s="347">
        <v>35221</v>
      </c>
      <c r="V34" s="343">
        <f t="shared" si="7"/>
        <v>153000.01</v>
      </c>
      <c r="W34" s="343">
        <f t="shared" si="19"/>
        <v>153100</v>
      </c>
      <c r="X34" s="244">
        <v>35221</v>
      </c>
      <c r="Y34" s="348">
        <f t="shared" si="8"/>
        <v>178000.01</v>
      </c>
      <c r="Z34" s="346">
        <f t="shared" si="20"/>
        <v>178100</v>
      </c>
      <c r="AA34" s="347">
        <v>53872</v>
      </c>
      <c r="AB34" s="348">
        <f t="shared" si="9"/>
        <v>178000.01</v>
      </c>
      <c r="AC34" s="346">
        <f t="shared" si="21"/>
        <v>178100</v>
      </c>
      <c r="AD34" s="347">
        <v>53872</v>
      </c>
      <c r="AE34" s="348">
        <f t="shared" si="10"/>
        <v>178000.01</v>
      </c>
      <c r="AF34" s="346">
        <f t="shared" si="22"/>
        <v>178100</v>
      </c>
      <c r="AG34" s="347">
        <v>53872</v>
      </c>
      <c r="AH34" s="348">
        <f t="shared" si="11"/>
        <v>178000.01</v>
      </c>
      <c r="AI34" s="346">
        <f t="shared" si="23"/>
        <v>178100</v>
      </c>
      <c r="AJ34" s="347">
        <v>53872</v>
      </c>
    </row>
    <row r="35" spans="1:36" x14ac:dyDescent="0.2">
      <c r="A35" s="348">
        <f t="shared" si="0"/>
        <v>153100.01</v>
      </c>
      <c r="B35" s="346">
        <f t="shared" si="12"/>
        <v>153200</v>
      </c>
      <c r="C35" s="347">
        <v>35001</v>
      </c>
      <c r="D35" s="343">
        <f t="shared" si="1"/>
        <v>153100.01</v>
      </c>
      <c r="E35" s="343">
        <f t="shared" si="13"/>
        <v>153200</v>
      </c>
      <c r="F35" s="244">
        <v>35001</v>
      </c>
      <c r="G35" s="348">
        <f t="shared" si="2"/>
        <v>153100.01</v>
      </c>
      <c r="H35" s="346">
        <f t="shared" si="14"/>
        <v>153200</v>
      </c>
      <c r="I35" s="347">
        <v>35001</v>
      </c>
      <c r="J35" s="343">
        <f t="shared" si="3"/>
        <v>153100.01</v>
      </c>
      <c r="K35" s="343">
        <f t="shared" si="15"/>
        <v>153200</v>
      </c>
      <c r="L35" s="244">
        <v>35001</v>
      </c>
      <c r="M35" s="348">
        <f t="shared" si="4"/>
        <v>153100.01</v>
      </c>
      <c r="N35" s="346">
        <f t="shared" si="16"/>
        <v>153200</v>
      </c>
      <c r="O35" s="347">
        <v>35001</v>
      </c>
      <c r="P35" s="343">
        <f t="shared" si="5"/>
        <v>153100.01</v>
      </c>
      <c r="Q35" s="343">
        <f t="shared" si="17"/>
        <v>153200</v>
      </c>
      <c r="R35" s="244">
        <v>35001</v>
      </c>
      <c r="S35" s="348">
        <f t="shared" si="6"/>
        <v>153100.01</v>
      </c>
      <c r="T35" s="346">
        <f t="shared" si="18"/>
        <v>153200</v>
      </c>
      <c r="U35" s="347">
        <v>35001</v>
      </c>
      <c r="V35" s="343">
        <f t="shared" si="7"/>
        <v>153100.01</v>
      </c>
      <c r="W35" s="343">
        <f t="shared" si="19"/>
        <v>153200</v>
      </c>
      <c r="X35" s="244">
        <v>35001</v>
      </c>
      <c r="Y35" s="348">
        <f t="shared" si="8"/>
        <v>178100.01</v>
      </c>
      <c r="Z35" s="346">
        <f t="shared" si="20"/>
        <v>178200</v>
      </c>
      <c r="AA35" s="347">
        <v>53596</v>
      </c>
      <c r="AB35" s="348">
        <f t="shared" si="9"/>
        <v>178100.01</v>
      </c>
      <c r="AC35" s="346">
        <f t="shared" si="21"/>
        <v>178200</v>
      </c>
      <c r="AD35" s="347">
        <v>53596</v>
      </c>
      <c r="AE35" s="348">
        <f t="shared" si="10"/>
        <v>178100.01</v>
      </c>
      <c r="AF35" s="346">
        <f t="shared" si="22"/>
        <v>178200</v>
      </c>
      <c r="AG35" s="347">
        <v>53596</v>
      </c>
      <c r="AH35" s="348">
        <f t="shared" si="11"/>
        <v>178100.01</v>
      </c>
      <c r="AI35" s="346">
        <f t="shared" si="23"/>
        <v>178200</v>
      </c>
      <c r="AJ35" s="347">
        <v>53596</v>
      </c>
    </row>
    <row r="36" spans="1:36" x14ac:dyDescent="0.2">
      <c r="A36" s="348">
        <f t="shared" si="0"/>
        <v>153200.01</v>
      </c>
      <c r="B36" s="346">
        <f t="shared" si="12"/>
        <v>153300</v>
      </c>
      <c r="C36" s="347">
        <v>34782</v>
      </c>
      <c r="D36" s="343">
        <f t="shared" si="1"/>
        <v>153200.01</v>
      </c>
      <c r="E36" s="343">
        <f t="shared" si="13"/>
        <v>153300</v>
      </c>
      <c r="F36" s="244">
        <v>34782</v>
      </c>
      <c r="G36" s="348">
        <f t="shared" si="2"/>
        <v>153200.01</v>
      </c>
      <c r="H36" s="346">
        <f t="shared" si="14"/>
        <v>153300</v>
      </c>
      <c r="I36" s="347">
        <v>34782</v>
      </c>
      <c r="J36" s="343">
        <f t="shared" si="3"/>
        <v>153200.01</v>
      </c>
      <c r="K36" s="343">
        <f t="shared" si="15"/>
        <v>153300</v>
      </c>
      <c r="L36" s="244">
        <v>34782</v>
      </c>
      <c r="M36" s="348">
        <f t="shared" si="4"/>
        <v>153200.01</v>
      </c>
      <c r="N36" s="346">
        <f t="shared" si="16"/>
        <v>153300</v>
      </c>
      <c r="O36" s="347">
        <v>34782</v>
      </c>
      <c r="P36" s="343">
        <f t="shared" si="5"/>
        <v>153200.01</v>
      </c>
      <c r="Q36" s="343">
        <f t="shared" si="17"/>
        <v>153300</v>
      </c>
      <c r="R36" s="244">
        <v>34782</v>
      </c>
      <c r="S36" s="348">
        <f t="shared" si="6"/>
        <v>153200.01</v>
      </c>
      <c r="T36" s="346">
        <f t="shared" si="18"/>
        <v>153300</v>
      </c>
      <c r="U36" s="347">
        <v>34782</v>
      </c>
      <c r="V36" s="343">
        <f t="shared" si="7"/>
        <v>153200.01</v>
      </c>
      <c r="W36" s="343">
        <f t="shared" si="19"/>
        <v>153300</v>
      </c>
      <c r="X36" s="244">
        <v>34782</v>
      </c>
      <c r="Y36" s="348">
        <f t="shared" si="8"/>
        <v>178200.01</v>
      </c>
      <c r="Z36" s="346">
        <f t="shared" si="20"/>
        <v>178300</v>
      </c>
      <c r="AA36" s="347">
        <v>53321</v>
      </c>
      <c r="AB36" s="348">
        <f t="shared" si="9"/>
        <v>178200.01</v>
      </c>
      <c r="AC36" s="346">
        <f t="shared" si="21"/>
        <v>178300</v>
      </c>
      <c r="AD36" s="347">
        <v>53321</v>
      </c>
      <c r="AE36" s="348">
        <f t="shared" si="10"/>
        <v>178200.01</v>
      </c>
      <c r="AF36" s="346">
        <f t="shared" si="22"/>
        <v>178300</v>
      </c>
      <c r="AG36" s="347">
        <v>53321</v>
      </c>
      <c r="AH36" s="348">
        <f t="shared" si="11"/>
        <v>178200.01</v>
      </c>
      <c r="AI36" s="346">
        <f t="shared" si="23"/>
        <v>178300</v>
      </c>
      <c r="AJ36" s="347">
        <v>53321</v>
      </c>
    </row>
    <row r="37" spans="1:36" x14ac:dyDescent="0.2">
      <c r="A37" s="348">
        <f t="shared" si="0"/>
        <v>153300.01</v>
      </c>
      <c r="B37" s="346">
        <f t="shared" si="12"/>
        <v>153400</v>
      </c>
      <c r="C37" s="347">
        <v>34565</v>
      </c>
      <c r="D37" s="343">
        <f t="shared" si="1"/>
        <v>153300.01</v>
      </c>
      <c r="E37" s="343">
        <f t="shared" si="13"/>
        <v>153400</v>
      </c>
      <c r="F37" s="244">
        <v>34565</v>
      </c>
      <c r="G37" s="348">
        <f t="shared" si="2"/>
        <v>153300.01</v>
      </c>
      <c r="H37" s="346">
        <f t="shared" si="14"/>
        <v>153400</v>
      </c>
      <c r="I37" s="347">
        <v>34565</v>
      </c>
      <c r="J37" s="343">
        <f t="shared" si="3"/>
        <v>153300.01</v>
      </c>
      <c r="K37" s="343">
        <f t="shared" si="15"/>
        <v>153400</v>
      </c>
      <c r="L37" s="244">
        <v>34565</v>
      </c>
      <c r="M37" s="348">
        <f t="shared" si="4"/>
        <v>153300.01</v>
      </c>
      <c r="N37" s="346">
        <f t="shared" si="16"/>
        <v>153400</v>
      </c>
      <c r="O37" s="347">
        <v>34565</v>
      </c>
      <c r="P37" s="343">
        <f t="shared" si="5"/>
        <v>153300.01</v>
      </c>
      <c r="Q37" s="343">
        <f t="shared" si="17"/>
        <v>153400</v>
      </c>
      <c r="R37" s="244">
        <v>34565</v>
      </c>
      <c r="S37" s="348">
        <f t="shared" si="6"/>
        <v>153300.01</v>
      </c>
      <c r="T37" s="346">
        <f t="shared" si="18"/>
        <v>153400</v>
      </c>
      <c r="U37" s="347">
        <v>34565</v>
      </c>
      <c r="V37" s="343">
        <f t="shared" si="7"/>
        <v>153300.01</v>
      </c>
      <c r="W37" s="343">
        <f t="shared" si="19"/>
        <v>153400</v>
      </c>
      <c r="X37" s="244">
        <v>34565</v>
      </c>
      <c r="Y37" s="348">
        <f t="shared" si="8"/>
        <v>178300.01</v>
      </c>
      <c r="Z37" s="346">
        <f t="shared" si="20"/>
        <v>178400</v>
      </c>
      <c r="AA37" s="347">
        <v>53048</v>
      </c>
      <c r="AB37" s="348">
        <f t="shared" si="9"/>
        <v>178300.01</v>
      </c>
      <c r="AC37" s="346">
        <f t="shared" si="21"/>
        <v>178400</v>
      </c>
      <c r="AD37" s="347">
        <v>53048</v>
      </c>
      <c r="AE37" s="348">
        <f t="shared" si="10"/>
        <v>178300.01</v>
      </c>
      <c r="AF37" s="346">
        <f t="shared" si="22"/>
        <v>178400</v>
      </c>
      <c r="AG37" s="347">
        <v>53048</v>
      </c>
      <c r="AH37" s="348">
        <f t="shared" si="11"/>
        <v>178300.01</v>
      </c>
      <c r="AI37" s="346">
        <f t="shared" si="23"/>
        <v>178400</v>
      </c>
      <c r="AJ37" s="347">
        <v>53048</v>
      </c>
    </row>
    <row r="38" spans="1:36" x14ac:dyDescent="0.2">
      <c r="A38" s="348">
        <f t="shared" si="0"/>
        <v>153400.01</v>
      </c>
      <c r="B38" s="346">
        <f t="shared" si="12"/>
        <v>153500</v>
      </c>
      <c r="C38" s="347">
        <v>34348</v>
      </c>
      <c r="D38" s="343">
        <f t="shared" si="1"/>
        <v>153400.01</v>
      </c>
      <c r="E38" s="343">
        <f t="shared" si="13"/>
        <v>153500</v>
      </c>
      <c r="F38" s="244">
        <v>34348</v>
      </c>
      <c r="G38" s="348">
        <f t="shared" si="2"/>
        <v>153400.01</v>
      </c>
      <c r="H38" s="346">
        <f t="shared" si="14"/>
        <v>153500</v>
      </c>
      <c r="I38" s="347">
        <v>34348</v>
      </c>
      <c r="J38" s="343">
        <f t="shared" si="3"/>
        <v>153400.01</v>
      </c>
      <c r="K38" s="343">
        <f t="shared" si="15"/>
        <v>153500</v>
      </c>
      <c r="L38" s="244">
        <v>34348</v>
      </c>
      <c r="M38" s="348">
        <f t="shared" si="4"/>
        <v>153400.01</v>
      </c>
      <c r="N38" s="346">
        <f t="shared" si="16"/>
        <v>153500</v>
      </c>
      <c r="O38" s="347">
        <v>34348</v>
      </c>
      <c r="P38" s="343">
        <f t="shared" si="5"/>
        <v>153400.01</v>
      </c>
      <c r="Q38" s="343">
        <f t="shared" si="17"/>
        <v>153500</v>
      </c>
      <c r="R38" s="244">
        <v>34348</v>
      </c>
      <c r="S38" s="348">
        <f t="shared" si="6"/>
        <v>153400.01</v>
      </c>
      <c r="T38" s="346">
        <f t="shared" si="18"/>
        <v>153500</v>
      </c>
      <c r="U38" s="347">
        <v>34348</v>
      </c>
      <c r="V38" s="343">
        <f t="shared" si="7"/>
        <v>153400.01</v>
      </c>
      <c r="W38" s="343">
        <f t="shared" si="19"/>
        <v>153500</v>
      </c>
      <c r="X38" s="244">
        <v>34348</v>
      </c>
      <c r="Y38" s="348">
        <f t="shared" si="8"/>
        <v>178400.01</v>
      </c>
      <c r="Z38" s="346">
        <f t="shared" si="20"/>
        <v>178500</v>
      </c>
      <c r="AA38" s="347">
        <v>52776</v>
      </c>
      <c r="AB38" s="348">
        <f t="shared" si="9"/>
        <v>178400.01</v>
      </c>
      <c r="AC38" s="346">
        <f t="shared" si="21"/>
        <v>178500</v>
      </c>
      <c r="AD38" s="347">
        <v>52776</v>
      </c>
      <c r="AE38" s="348">
        <f t="shared" si="10"/>
        <v>178400.01</v>
      </c>
      <c r="AF38" s="346">
        <f t="shared" si="22"/>
        <v>178500</v>
      </c>
      <c r="AG38" s="347">
        <v>52776</v>
      </c>
      <c r="AH38" s="348">
        <f t="shared" si="11"/>
        <v>178400.01</v>
      </c>
      <c r="AI38" s="346">
        <f t="shared" si="23"/>
        <v>178500</v>
      </c>
      <c r="AJ38" s="347">
        <v>52776</v>
      </c>
    </row>
    <row r="39" spans="1:36" x14ac:dyDescent="0.2">
      <c r="A39" s="348">
        <f t="shared" si="0"/>
        <v>153500.01</v>
      </c>
      <c r="B39" s="346">
        <f t="shared" si="12"/>
        <v>153600</v>
      </c>
      <c r="C39" s="347">
        <v>34133</v>
      </c>
      <c r="D39" s="343">
        <f t="shared" si="1"/>
        <v>153500.01</v>
      </c>
      <c r="E39" s="343">
        <f t="shared" si="13"/>
        <v>153600</v>
      </c>
      <c r="F39" s="244">
        <v>34133</v>
      </c>
      <c r="G39" s="348">
        <f t="shared" si="2"/>
        <v>153500.01</v>
      </c>
      <c r="H39" s="346">
        <f t="shared" si="14"/>
        <v>153600</v>
      </c>
      <c r="I39" s="347">
        <v>34133</v>
      </c>
      <c r="J39" s="343">
        <f t="shared" si="3"/>
        <v>153500.01</v>
      </c>
      <c r="K39" s="343">
        <f t="shared" si="15"/>
        <v>153600</v>
      </c>
      <c r="L39" s="244">
        <v>34133</v>
      </c>
      <c r="M39" s="348">
        <f t="shared" si="4"/>
        <v>153500.01</v>
      </c>
      <c r="N39" s="346">
        <f t="shared" si="16"/>
        <v>153600</v>
      </c>
      <c r="O39" s="347">
        <v>34133</v>
      </c>
      <c r="P39" s="343">
        <f t="shared" si="5"/>
        <v>153500.01</v>
      </c>
      <c r="Q39" s="343">
        <f t="shared" si="17"/>
        <v>153600</v>
      </c>
      <c r="R39" s="244">
        <v>34133</v>
      </c>
      <c r="S39" s="348">
        <f t="shared" si="6"/>
        <v>153500.01</v>
      </c>
      <c r="T39" s="346">
        <f t="shared" si="18"/>
        <v>153600</v>
      </c>
      <c r="U39" s="347">
        <v>34133</v>
      </c>
      <c r="V39" s="343">
        <f t="shared" si="7"/>
        <v>153500.01</v>
      </c>
      <c r="W39" s="343">
        <f t="shared" si="19"/>
        <v>153600</v>
      </c>
      <c r="X39" s="244">
        <v>34133</v>
      </c>
      <c r="Y39" s="348">
        <f t="shared" si="8"/>
        <v>178500.01</v>
      </c>
      <c r="Z39" s="346">
        <f t="shared" si="20"/>
        <v>178600</v>
      </c>
      <c r="AA39" s="347">
        <v>52506</v>
      </c>
      <c r="AB39" s="348">
        <f t="shared" si="9"/>
        <v>178500.01</v>
      </c>
      <c r="AC39" s="346">
        <f t="shared" si="21"/>
        <v>178600</v>
      </c>
      <c r="AD39" s="347">
        <v>52506</v>
      </c>
      <c r="AE39" s="348">
        <f t="shared" si="10"/>
        <v>178500.01</v>
      </c>
      <c r="AF39" s="346">
        <f t="shared" si="22"/>
        <v>178600</v>
      </c>
      <c r="AG39" s="347">
        <v>52506</v>
      </c>
      <c r="AH39" s="348">
        <f t="shared" si="11"/>
        <v>178500.01</v>
      </c>
      <c r="AI39" s="346">
        <f t="shared" si="23"/>
        <v>178600</v>
      </c>
      <c r="AJ39" s="347">
        <v>52506</v>
      </c>
    </row>
    <row r="40" spans="1:36" x14ac:dyDescent="0.2">
      <c r="A40" s="348">
        <f t="shared" si="0"/>
        <v>153600.01</v>
      </c>
      <c r="B40" s="346">
        <f t="shared" si="12"/>
        <v>153700</v>
      </c>
      <c r="C40" s="347">
        <v>33918</v>
      </c>
      <c r="D40" s="343">
        <f t="shared" si="1"/>
        <v>153600.01</v>
      </c>
      <c r="E40" s="343">
        <f t="shared" si="13"/>
        <v>153700</v>
      </c>
      <c r="F40" s="244">
        <v>33918</v>
      </c>
      <c r="G40" s="348">
        <f t="shared" si="2"/>
        <v>153600.01</v>
      </c>
      <c r="H40" s="346">
        <f t="shared" si="14"/>
        <v>153700</v>
      </c>
      <c r="I40" s="347">
        <v>33918</v>
      </c>
      <c r="J40" s="343">
        <f t="shared" si="3"/>
        <v>153600.01</v>
      </c>
      <c r="K40" s="343">
        <f t="shared" si="15"/>
        <v>153700</v>
      </c>
      <c r="L40" s="244">
        <v>33918</v>
      </c>
      <c r="M40" s="348">
        <f t="shared" si="4"/>
        <v>153600.01</v>
      </c>
      <c r="N40" s="346">
        <f t="shared" si="16"/>
        <v>153700</v>
      </c>
      <c r="O40" s="347">
        <v>33918</v>
      </c>
      <c r="P40" s="343">
        <f t="shared" si="5"/>
        <v>153600.01</v>
      </c>
      <c r="Q40" s="343">
        <f t="shared" si="17"/>
        <v>153700</v>
      </c>
      <c r="R40" s="244">
        <v>33918</v>
      </c>
      <c r="S40" s="348">
        <f t="shared" si="6"/>
        <v>153600.01</v>
      </c>
      <c r="T40" s="346">
        <f t="shared" si="18"/>
        <v>153700</v>
      </c>
      <c r="U40" s="347">
        <v>33918</v>
      </c>
      <c r="V40" s="343">
        <f t="shared" si="7"/>
        <v>153600.01</v>
      </c>
      <c r="W40" s="343">
        <f t="shared" si="19"/>
        <v>153700</v>
      </c>
      <c r="X40" s="244">
        <v>33918</v>
      </c>
      <c r="Y40" s="348">
        <f t="shared" si="8"/>
        <v>178600.01</v>
      </c>
      <c r="Z40" s="346">
        <f t="shared" si="20"/>
        <v>178700</v>
      </c>
      <c r="AA40" s="347">
        <v>52237</v>
      </c>
      <c r="AB40" s="348">
        <f t="shared" si="9"/>
        <v>178600.01</v>
      </c>
      <c r="AC40" s="346">
        <f t="shared" si="21"/>
        <v>178700</v>
      </c>
      <c r="AD40" s="347">
        <v>52237</v>
      </c>
      <c r="AE40" s="348">
        <f t="shared" si="10"/>
        <v>178600.01</v>
      </c>
      <c r="AF40" s="346">
        <f t="shared" si="22"/>
        <v>178700</v>
      </c>
      <c r="AG40" s="347">
        <v>52237</v>
      </c>
      <c r="AH40" s="348">
        <f t="shared" si="11"/>
        <v>178600.01</v>
      </c>
      <c r="AI40" s="346">
        <f t="shared" si="23"/>
        <v>178700</v>
      </c>
      <c r="AJ40" s="347">
        <v>52237</v>
      </c>
    </row>
    <row r="41" spans="1:36" x14ac:dyDescent="0.2">
      <c r="A41" s="348">
        <f t="shared" si="0"/>
        <v>153700.01</v>
      </c>
      <c r="B41" s="346">
        <f t="shared" si="12"/>
        <v>153800</v>
      </c>
      <c r="C41" s="347">
        <v>33705</v>
      </c>
      <c r="D41" s="343">
        <f t="shared" si="1"/>
        <v>153700.01</v>
      </c>
      <c r="E41" s="343">
        <f t="shared" si="13"/>
        <v>153800</v>
      </c>
      <c r="F41" s="244">
        <v>33705</v>
      </c>
      <c r="G41" s="348">
        <f t="shared" si="2"/>
        <v>153700.01</v>
      </c>
      <c r="H41" s="346">
        <f t="shared" si="14"/>
        <v>153800</v>
      </c>
      <c r="I41" s="347">
        <v>33705</v>
      </c>
      <c r="J41" s="343">
        <f t="shared" si="3"/>
        <v>153700.01</v>
      </c>
      <c r="K41" s="343">
        <f t="shared" si="15"/>
        <v>153800</v>
      </c>
      <c r="L41" s="244">
        <v>33705</v>
      </c>
      <c r="M41" s="348">
        <f t="shared" si="4"/>
        <v>153700.01</v>
      </c>
      <c r="N41" s="346">
        <f t="shared" si="16"/>
        <v>153800</v>
      </c>
      <c r="O41" s="347">
        <v>33705</v>
      </c>
      <c r="P41" s="343">
        <f t="shared" si="5"/>
        <v>153700.01</v>
      </c>
      <c r="Q41" s="343">
        <f t="shared" si="17"/>
        <v>153800</v>
      </c>
      <c r="R41" s="244">
        <v>33705</v>
      </c>
      <c r="S41" s="348">
        <f t="shared" si="6"/>
        <v>153700.01</v>
      </c>
      <c r="T41" s="346">
        <f t="shared" si="18"/>
        <v>153800</v>
      </c>
      <c r="U41" s="347">
        <v>33705</v>
      </c>
      <c r="V41" s="343">
        <f t="shared" si="7"/>
        <v>153700.01</v>
      </c>
      <c r="W41" s="343">
        <f t="shared" si="19"/>
        <v>153800</v>
      </c>
      <c r="X41" s="244">
        <v>33705</v>
      </c>
      <c r="Y41" s="348">
        <f t="shared" si="8"/>
        <v>178700.01</v>
      </c>
      <c r="Z41" s="346">
        <f t="shared" si="20"/>
        <v>178800</v>
      </c>
      <c r="AA41" s="347">
        <v>51969</v>
      </c>
      <c r="AB41" s="348">
        <f t="shared" si="9"/>
        <v>178700.01</v>
      </c>
      <c r="AC41" s="346">
        <f t="shared" si="21"/>
        <v>178800</v>
      </c>
      <c r="AD41" s="347">
        <v>51969</v>
      </c>
      <c r="AE41" s="348">
        <f t="shared" si="10"/>
        <v>178700.01</v>
      </c>
      <c r="AF41" s="346">
        <f t="shared" si="22"/>
        <v>178800</v>
      </c>
      <c r="AG41" s="347">
        <v>51969</v>
      </c>
      <c r="AH41" s="348">
        <f t="shared" si="11"/>
        <v>178700.01</v>
      </c>
      <c r="AI41" s="346">
        <f t="shared" si="23"/>
        <v>178800</v>
      </c>
      <c r="AJ41" s="347">
        <v>51969</v>
      </c>
    </row>
    <row r="42" spans="1:36" x14ac:dyDescent="0.2">
      <c r="A42" s="348">
        <f t="shared" si="0"/>
        <v>153800.01</v>
      </c>
      <c r="B42" s="346">
        <f t="shared" si="12"/>
        <v>153900</v>
      </c>
      <c r="C42" s="347">
        <v>33492</v>
      </c>
      <c r="D42" s="343">
        <f t="shared" si="1"/>
        <v>153800.01</v>
      </c>
      <c r="E42" s="343">
        <f t="shared" si="13"/>
        <v>153900</v>
      </c>
      <c r="F42" s="244">
        <v>33492</v>
      </c>
      <c r="G42" s="348">
        <f t="shared" si="2"/>
        <v>153800.01</v>
      </c>
      <c r="H42" s="346">
        <f t="shared" si="14"/>
        <v>153900</v>
      </c>
      <c r="I42" s="347">
        <v>33492</v>
      </c>
      <c r="J42" s="343">
        <f t="shared" si="3"/>
        <v>153800.01</v>
      </c>
      <c r="K42" s="343">
        <f t="shared" si="15"/>
        <v>153900</v>
      </c>
      <c r="L42" s="244">
        <v>33492</v>
      </c>
      <c r="M42" s="348">
        <f t="shared" si="4"/>
        <v>153800.01</v>
      </c>
      <c r="N42" s="346">
        <f t="shared" si="16"/>
        <v>153900</v>
      </c>
      <c r="O42" s="347">
        <v>33492</v>
      </c>
      <c r="P42" s="343">
        <f t="shared" si="5"/>
        <v>153800.01</v>
      </c>
      <c r="Q42" s="343">
        <f t="shared" si="17"/>
        <v>153900</v>
      </c>
      <c r="R42" s="244">
        <v>33492</v>
      </c>
      <c r="S42" s="348">
        <f t="shared" si="6"/>
        <v>153800.01</v>
      </c>
      <c r="T42" s="346">
        <f t="shared" si="18"/>
        <v>153900</v>
      </c>
      <c r="U42" s="347">
        <v>33492</v>
      </c>
      <c r="V42" s="343">
        <f t="shared" si="7"/>
        <v>153800.01</v>
      </c>
      <c r="W42" s="343">
        <f t="shared" si="19"/>
        <v>153900</v>
      </c>
      <c r="X42" s="244">
        <v>33492</v>
      </c>
      <c r="Y42" s="348">
        <f t="shared" si="8"/>
        <v>178800.01</v>
      </c>
      <c r="Z42" s="346">
        <f t="shared" si="20"/>
        <v>178900</v>
      </c>
      <c r="AA42" s="347">
        <v>51702</v>
      </c>
      <c r="AB42" s="348">
        <f t="shared" si="9"/>
        <v>178800.01</v>
      </c>
      <c r="AC42" s="346">
        <f t="shared" si="21"/>
        <v>178900</v>
      </c>
      <c r="AD42" s="347">
        <v>51702</v>
      </c>
      <c r="AE42" s="348">
        <f t="shared" si="10"/>
        <v>178800.01</v>
      </c>
      <c r="AF42" s="346">
        <f t="shared" si="22"/>
        <v>178900</v>
      </c>
      <c r="AG42" s="347">
        <v>51702</v>
      </c>
      <c r="AH42" s="348">
        <f t="shared" si="11"/>
        <v>178800.01</v>
      </c>
      <c r="AI42" s="346">
        <f t="shared" si="23"/>
        <v>178900</v>
      </c>
      <c r="AJ42" s="347">
        <v>51702</v>
      </c>
    </row>
    <row r="43" spans="1:36" x14ac:dyDescent="0.2">
      <c r="A43" s="348">
        <f t="shared" si="0"/>
        <v>153900.01</v>
      </c>
      <c r="B43" s="346">
        <f t="shared" si="12"/>
        <v>154000</v>
      </c>
      <c r="C43" s="347">
        <v>33281</v>
      </c>
      <c r="D43" s="343">
        <f t="shared" si="1"/>
        <v>153900.01</v>
      </c>
      <c r="E43" s="343">
        <f t="shared" si="13"/>
        <v>154000</v>
      </c>
      <c r="F43" s="244">
        <v>33281</v>
      </c>
      <c r="G43" s="348">
        <f t="shared" si="2"/>
        <v>153900.01</v>
      </c>
      <c r="H43" s="346">
        <f t="shared" si="14"/>
        <v>154000</v>
      </c>
      <c r="I43" s="347">
        <v>33281</v>
      </c>
      <c r="J43" s="343">
        <f t="shared" si="3"/>
        <v>153900.01</v>
      </c>
      <c r="K43" s="343">
        <f t="shared" si="15"/>
        <v>154000</v>
      </c>
      <c r="L43" s="244">
        <v>33281</v>
      </c>
      <c r="M43" s="348">
        <f t="shared" si="4"/>
        <v>153900.01</v>
      </c>
      <c r="N43" s="346">
        <f t="shared" si="16"/>
        <v>154000</v>
      </c>
      <c r="O43" s="347">
        <v>33281</v>
      </c>
      <c r="P43" s="343">
        <f t="shared" si="5"/>
        <v>153900.01</v>
      </c>
      <c r="Q43" s="343">
        <f t="shared" si="17"/>
        <v>154000</v>
      </c>
      <c r="R43" s="244">
        <v>33281</v>
      </c>
      <c r="S43" s="348">
        <f t="shared" si="6"/>
        <v>153900.01</v>
      </c>
      <c r="T43" s="346">
        <f t="shared" si="18"/>
        <v>154000</v>
      </c>
      <c r="U43" s="347">
        <v>33281</v>
      </c>
      <c r="V43" s="343">
        <f t="shared" si="7"/>
        <v>153900.01</v>
      </c>
      <c r="W43" s="343">
        <f t="shared" si="19"/>
        <v>154000</v>
      </c>
      <c r="X43" s="244">
        <v>33281</v>
      </c>
      <c r="Y43" s="348">
        <f t="shared" si="8"/>
        <v>178900.01</v>
      </c>
      <c r="Z43" s="346">
        <f t="shared" si="20"/>
        <v>179000</v>
      </c>
      <c r="AA43" s="347">
        <v>51437</v>
      </c>
      <c r="AB43" s="348">
        <f t="shared" si="9"/>
        <v>178900.01</v>
      </c>
      <c r="AC43" s="346">
        <f t="shared" si="21"/>
        <v>179000</v>
      </c>
      <c r="AD43" s="347">
        <v>51437</v>
      </c>
      <c r="AE43" s="348">
        <f t="shared" si="10"/>
        <v>178900.01</v>
      </c>
      <c r="AF43" s="346">
        <f t="shared" si="22"/>
        <v>179000</v>
      </c>
      <c r="AG43" s="347">
        <v>51437</v>
      </c>
      <c r="AH43" s="348">
        <f t="shared" si="11"/>
        <v>178900.01</v>
      </c>
      <c r="AI43" s="346">
        <f t="shared" si="23"/>
        <v>179000</v>
      </c>
      <c r="AJ43" s="347">
        <v>51437</v>
      </c>
    </row>
    <row r="44" spans="1:36" x14ac:dyDescent="0.2">
      <c r="A44" s="348">
        <f t="shared" si="0"/>
        <v>154000.01</v>
      </c>
      <c r="B44" s="346">
        <f t="shared" si="12"/>
        <v>154100</v>
      </c>
      <c r="C44" s="347">
        <v>33070</v>
      </c>
      <c r="D44" s="343">
        <f t="shared" si="1"/>
        <v>154000.01</v>
      </c>
      <c r="E44" s="343">
        <f t="shared" si="13"/>
        <v>154100</v>
      </c>
      <c r="F44" s="244">
        <v>33070</v>
      </c>
      <c r="G44" s="348">
        <f t="shared" si="2"/>
        <v>154000.01</v>
      </c>
      <c r="H44" s="346">
        <f t="shared" si="14"/>
        <v>154100</v>
      </c>
      <c r="I44" s="347">
        <v>33070</v>
      </c>
      <c r="J44" s="343">
        <f t="shared" si="3"/>
        <v>154000.01</v>
      </c>
      <c r="K44" s="343">
        <f t="shared" si="15"/>
        <v>154100</v>
      </c>
      <c r="L44" s="244">
        <v>33070</v>
      </c>
      <c r="M44" s="348">
        <f t="shared" si="4"/>
        <v>154000.01</v>
      </c>
      <c r="N44" s="346">
        <f t="shared" si="16"/>
        <v>154100</v>
      </c>
      <c r="O44" s="347">
        <v>33070</v>
      </c>
      <c r="P44" s="343">
        <f t="shared" si="5"/>
        <v>154000.01</v>
      </c>
      <c r="Q44" s="343">
        <f t="shared" si="17"/>
        <v>154100</v>
      </c>
      <c r="R44" s="244">
        <v>33070</v>
      </c>
      <c r="S44" s="348">
        <f t="shared" si="6"/>
        <v>154000.01</v>
      </c>
      <c r="T44" s="346">
        <f t="shared" si="18"/>
        <v>154100</v>
      </c>
      <c r="U44" s="347">
        <v>33070</v>
      </c>
      <c r="V44" s="343">
        <f t="shared" si="7"/>
        <v>154000.01</v>
      </c>
      <c r="W44" s="343">
        <f t="shared" si="19"/>
        <v>154100</v>
      </c>
      <c r="X44" s="244">
        <v>33070</v>
      </c>
      <c r="Y44" s="348">
        <f t="shared" si="8"/>
        <v>179000.01</v>
      </c>
      <c r="Z44" s="346">
        <f t="shared" si="20"/>
        <v>179100</v>
      </c>
      <c r="AA44" s="347">
        <v>51173</v>
      </c>
      <c r="AB44" s="348">
        <f t="shared" si="9"/>
        <v>179000.01</v>
      </c>
      <c r="AC44" s="346">
        <f t="shared" si="21"/>
        <v>179100</v>
      </c>
      <c r="AD44" s="347">
        <v>51173</v>
      </c>
      <c r="AE44" s="348">
        <f t="shared" si="10"/>
        <v>179000.01</v>
      </c>
      <c r="AF44" s="346">
        <f t="shared" si="22"/>
        <v>179100</v>
      </c>
      <c r="AG44" s="347">
        <v>51173</v>
      </c>
      <c r="AH44" s="348">
        <f t="shared" si="11"/>
        <v>179000.01</v>
      </c>
      <c r="AI44" s="346">
        <f t="shared" si="23"/>
        <v>179100</v>
      </c>
      <c r="AJ44" s="347">
        <v>51173</v>
      </c>
    </row>
    <row r="45" spans="1:36" x14ac:dyDescent="0.2">
      <c r="A45" s="348">
        <f t="shared" si="0"/>
        <v>154100.01</v>
      </c>
      <c r="B45" s="346">
        <f t="shared" si="12"/>
        <v>154200</v>
      </c>
      <c r="C45" s="347">
        <v>32860</v>
      </c>
      <c r="D45" s="343">
        <f t="shared" si="1"/>
        <v>154100.01</v>
      </c>
      <c r="E45" s="343">
        <f t="shared" si="13"/>
        <v>154200</v>
      </c>
      <c r="F45" s="244">
        <v>32860</v>
      </c>
      <c r="G45" s="348">
        <f t="shared" si="2"/>
        <v>154100.01</v>
      </c>
      <c r="H45" s="346">
        <f t="shared" si="14"/>
        <v>154200</v>
      </c>
      <c r="I45" s="347">
        <v>32860</v>
      </c>
      <c r="J45" s="343">
        <f t="shared" si="3"/>
        <v>154100.01</v>
      </c>
      <c r="K45" s="343">
        <f t="shared" si="15"/>
        <v>154200</v>
      </c>
      <c r="L45" s="244">
        <v>32860</v>
      </c>
      <c r="M45" s="348">
        <f t="shared" si="4"/>
        <v>154100.01</v>
      </c>
      <c r="N45" s="346">
        <f t="shared" si="16"/>
        <v>154200</v>
      </c>
      <c r="O45" s="347">
        <v>32860</v>
      </c>
      <c r="P45" s="343">
        <f t="shared" si="5"/>
        <v>154100.01</v>
      </c>
      <c r="Q45" s="343">
        <f t="shared" si="17"/>
        <v>154200</v>
      </c>
      <c r="R45" s="244">
        <v>32860</v>
      </c>
      <c r="S45" s="348">
        <f t="shared" si="6"/>
        <v>154100.01</v>
      </c>
      <c r="T45" s="346">
        <f t="shared" si="18"/>
        <v>154200</v>
      </c>
      <c r="U45" s="347">
        <v>32860</v>
      </c>
      <c r="V45" s="343">
        <f t="shared" si="7"/>
        <v>154100.01</v>
      </c>
      <c r="W45" s="343">
        <f t="shared" si="19"/>
        <v>154200</v>
      </c>
      <c r="X45" s="244">
        <v>32860</v>
      </c>
      <c r="Y45" s="348">
        <f t="shared" si="8"/>
        <v>179100.01</v>
      </c>
      <c r="Z45" s="346">
        <f t="shared" si="20"/>
        <v>179200</v>
      </c>
      <c r="AA45" s="347">
        <v>50909</v>
      </c>
      <c r="AB45" s="348">
        <f t="shared" si="9"/>
        <v>179100.01</v>
      </c>
      <c r="AC45" s="346">
        <f t="shared" si="21"/>
        <v>179200</v>
      </c>
      <c r="AD45" s="347">
        <v>50909</v>
      </c>
      <c r="AE45" s="348">
        <f t="shared" si="10"/>
        <v>179100.01</v>
      </c>
      <c r="AF45" s="346">
        <f t="shared" si="22"/>
        <v>179200</v>
      </c>
      <c r="AG45" s="347">
        <v>50909</v>
      </c>
      <c r="AH45" s="348">
        <f t="shared" si="11"/>
        <v>179100.01</v>
      </c>
      <c r="AI45" s="346">
        <f t="shared" si="23"/>
        <v>179200</v>
      </c>
      <c r="AJ45" s="347">
        <v>50909</v>
      </c>
    </row>
    <row r="46" spans="1:36" x14ac:dyDescent="0.2">
      <c r="A46" s="348">
        <f t="shared" si="0"/>
        <v>154200.01</v>
      </c>
      <c r="B46" s="346">
        <f t="shared" si="12"/>
        <v>154300</v>
      </c>
      <c r="C46" s="347">
        <v>32651</v>
      </c>
      <c r="D46" s="343">
        <f t="shared" si="1"/>
        <v>154200.01</v>
      </c>
      <c r="E46" s="343">
        <f t="shared" si="13"/>
        <v>154300</v>
      </c>
      <c r="F46" s="244">
        <v>32651</v>
      </c>
      <c r="G46" s="348">
        <f t="shared" si="2"/>
        <v>154200.01</v>
      </c>
      <c r="H46" s="346">
        <f t="shared" si="14"/>
        <v>154300</v>
      </c>
      <c r="I46" s="347">
        <v>32651</v>
      </c>
      <c r="J46" s="343">
        <f t="shared" si="3"/>
        <v>154200.01</v>
      </c>
      <c r="K46" s="343">
        <f t="shared" si="15"/>
        <v>154300</v>
      </c>
      <c r="L46" s="244">
        <v>32651</v>
      </c>
      <c r="M46" s="348">
        <f t="shared" si="4"/>
        <v>154200.01</v>
      </c>
      <c r="N46" s="346">
        <f t="shared" si="16"/>
        <v>154300</v>
      </c>
      <c r="O46" s="347">
        <v>32651</v>
      </c>
      <c r="P46" s="343">
        <f t="shared" si="5"/>
        <v>154200.01</v>
      </c>
      <c r="Q46" s="343">
        <f t="shared" si="17"/>
        <v>154300</v>
      </c>
      <c r="R46" s="244">
        <v>32651</v>
      </c>
      <c r="S46" s="348">
        <f t="shared" si="6"/>
        <v>154200.01</v>
      </c>
      <c r="T46" s="346">
        <f t="shared" si="18"/>
        <v>154300</v>
      </c>
      <c r="U46" s="347">
        <v>32651</v>
      </c>
      <c r="V46" s="343">
        <f t="shared" si="7"/>
        <v>154200.01</v>
      </c>
      <c r="W46" s="343">
        <f t="shared" si="19"/>
        <v>154300</v>
      </c>
      <c r="X46" s="244">
        <v>32651</v>
      </c>
      <c r="Y46" s="348">
        <f t="shared" si="8"/>
        <v>179200.01</v>
      </c>
      <c r="Z46" s="346">
        <f t="shared" si="20"/>
        <v>179300</v>
      </c>
      <c r="AA46" s="347">
        <v>50647</v>
      </c>
      <c r="AB46" s="348">
        <f t="shared" si="9"/>
        <v>179200.01</v>
      </c>
      <c r="AC46" s="346">
        <f t="shared" si="21"/>
        <v>179300</v>
      </c>
      <c r="AD46" s="347">
        <v>50647</v>
      </c>
      <c r="AE46" s="348">
        <f t="shared" si="10"/>
        <v>179200.01</v>
      </c>
      <c r="AF46" s="346">
        <f t="shared" si="22"/>
        <v>179300</v>
      </c>
      <c r="AG46" s="347">
        <v>50647</v>
      </c>
      <c r="AH46" s="348">
        <f t="shared" si="11"/>
        <v>179200.01</v>
      </c>
      <c r="AI46" s="346">
        <f t="shared" si="23"/>
        <v>179300</v>
      </c>
      <c r="AJ46" s="347">
        <v>50647</v>
      </c>
    </row>
    <row r="47" spans="1:36" x14ac:dyDescent="0.2">
      <c r="A47" s="348">
        <f t="shared" si="0"/>
        <v>154300.01</v>
      </c>
      <c r="B47" s="346">
        <f t="shared" si="12"/>
        <v>154400</v>
      </c>
      <c r="C47" s="347">
        <v>32443</v>
      </c>
      <c r="D47" s="343">
        <f t="shared" si="1"/>
        <v>154300.01</v>
      </c>
      <c r="E47" s="343">
        <f t="shared" si="13"/>
        <v>154400</v>
      </c>
      <c r="F47" s="244">
        <v>32443</v>
      </c>
      <c r="G47" s="348">
        <f t="shared" si="2"/>
        <v>154300.01</v>
      </c>
      <c r="H47" s="346">
        <f t="shared" si="14"/>
        <v>154400</v>
      </c>
      <c r="I47" s="347">
        <v>32443</v>
      </c>
      <c r="J47" s="343">
        <f t="shared" si="3"/>
        <v>154300.01</v>
      </c>
      <c r="K47" s="343">
        <f t="shared" si="15"/>
        <v>154400</v>
      </c>
      <c r="L47" s="244">
        <v>32443</v>
      </c>
      <c r="M47" s="348">
        <f t="shared" si="4"/>
        <v>154300.01</v>
      </c>
      <c r="N47" s="346">
        <f t="shared" si="16"/>
        <v>154400</v>
      </c>
      <c r="O47" s="347">
        <v>32443</v>
      </c>
      <c r="P47" s="343">
        <f t="shared" si="5"/>
        <v>154300.01</v>
      </c>
      <c r="Q47" s="343">
        <f t="shared" si="17"/>
        <v>154400</v>
      </c>
      <c r="R47" s="244">
        <v>32443</v>
      </c>
      <c r="S47" s="348">
        <f t="shared" si="6"/>
        <v>154300.01</v>
      </c>
      <c r="T47" s="346">
        <f t="shared" si="18"/>
        <v>154400</v>
      </c>
      <c r="U47" s="347">
        <v>32443</v>
      </c>
      <c r="V47" s="343">
        <f t="shared" si="7"/>
        <v>154300.01</v>
      </c>
      <c r="W47" s="343">
        <f t="shared" si="19"/>
        <v>154400</v>
      </c>
      <c r="X47" s="244">
        <v>32443</v>
      </c>
      <c r="Y47" s="348">
        <f t="shared" si="8"/>
        <v>179300.01</v>
      </c>
      <c r="Z47" s="346">
        <f t="shared" si="20"/>
        <v>179400</v>
      </c>
      <c r="AA47" s="347">
        <v>50386</v>
      </c>
      <c r="AB47" s="348">
        <f t="shared" si="9"/>
        <v>179300.01</v>
      </c>
      <c r="AC47" s="346">
        <f t="shared" si="21"/>
        <v>179400</v>
      </c>
      <c r="AD47" s="347">
        <v>50386</v>
      </c>
      <c r="AE47" s="348">
        <f t="shared" si="10"/>
        <v>179300.01</v>
      </c>
      <c r="AF47" s="346">
        <f t="shared" si="22"/>
        <v>179400</v>
      </c>
      <c r="AG47" s="347">
        <v>50386</v>
      </c>
      <c r="AH47" s="348">
        <f t="shared" si="11"/>
        <v>179300.01</v>
      </c>
      <c r="AI47" s="346">
        <f t="shared" si="23"/>
        <v>179400</v>
      </c>
      <c r="AJ47" s="347">
        <v>50386</v>
      </c>
    </row>
    <row r="48" spans="1:36" x14ac:dyDescent="0.2">
      <c r="A48" s="348">
        <f t="shared" si="0"/>
        <v>154400.01</v>
      </c>
      <c r="B48" s="346">
        <f t="shared" si="12"/>
        <v>154500</v>
      </c>
      <c r="C48" s="347">
        <v>32236</v>
      </c>
      <c r="D48" s="343">
        <f t="shared" si="1"/>
        <v>154400.01</v>
      </c>
      <c r="E48" s="343">
        <f t="shared" si="13"/>
        <v>154500</v>
      </c>
      <c r="F48" s="244">
        <v>32236</v>
      </c>
      <c r="G48" s="348">
        <f t="shared" si="2"/>
        <v>154400.01</v>
      </c>
      <c r="H48" s="346">
        <f t="shared" si="14"/>
        <v>154500</v>
      </c>
      <c r="I48" s="347">
        <v>32236</v>
      </c>
      <c r="J48" s="343">
        <f t="shared" si="3"/>
        <v>154400.01</v>
      </c>
      <c r="K48" s="343">
        <f t="shared" si="15"/>
        <v>154500</v>
      </c>
      <c r="L48" s="244">
        <v>32236</v>
      </c>
      <c r="M48" s="348">
        <f t="shared" si="4"/>
        <v>154400.01</v>
      </c>
      <c r="N48" s="346">
        <f t="shared" si="16"/>
        <v>154500</v>
      </c>
      <c r="O48" s="347">
        <v>32236</v>
      </c>
      <c r="P48" s="343">
        <f t="shared" si="5"/>
        <v>154400.01</v>
      </c>
      <c r="Q48" s="343">
        <f t="shared" si="17"/>
        <v>154500</v>
      </c>
      <c r="R48" s="244">
        <v>32236</v>
      </c>
      <c r="S48" s="348">
        <f t="shared" si="6"/>
        <v>154400.01</v>
      </c>
      <c r="T48" s="346">
        <f t="shared" si="18"/>
        <v>154500</v>
      </c>
      <c r="U48" s="347">
        <v>32236</v>
      </c>
      <c r="V48" s="343">
        <f t="shared" si="7"/>
        <v>154400.01</v>
      </c>
      <c r="W48" s="343">
        <f t="shared" si="19"/>
        <v>154500</v>
      </c>
      <c r="X48" s="244">
        <v>32236</v>
      </c>
      <c r="Y48" s="348">
        <f t="shared" si="8"/>
        <v>179400.01</v>
      </c>
      <c r="Z48" s="346">
        <f t="shared" si="20"/>
        <v>179500</v>
      </c>
      <c r="AA48" s="347">
        <v>50126</v>
      </c>
      <c r="AB48" s="348">
        <f t="shared" si="9"/>
        <v>179400.01</v>
      </c>
      <c r="AC48" s="346">
        <f t="shared" si="21"/>
        <v>179500</v>
      </c>
      <c r="AD48" s="347">
        <v>50126</v>
      </c>
      <c r="AE48" s="348">
        <f t="shared" si="10"/>
        <v>179400.01</v>
      </c>
      <c r="AF48" s="346">
        <f t="shared" si="22"/>
        <v>179500</v>
      </c>
      <c r="AG48" s="347">
        <v>50126</v>
      </c>
      <c r="AH48" s="348">
        <f t="shared" si="11"/>
        <v>179400.01</v>
      </c>
      <c r="AI48" s="346">
        <f t="shared" si="23"/>
        <v>179500</v>
      </c>
      <c r="AJ48" s="347">
        <v>50126</v>
      </c>
    </row>
    <row r="49" spans="1:36" x14ac:dyDescent="0.2">
      <c r="A49" s="348">
        <f t="shared" si="0"/>
        <v>154500.01</v>
      </c>
      <c r="B49" s="346">
        <f t="shared" si="12"/>
        <v>154600</v>
      </c>
      <c r="C49" s="347">
        <v>32029</v>
      </c>
      <c r="D49" s="343">
        <f t="shared" si="1"/>
        <v>154500.01</v>
      </c>
      <c r="E49" s="343">
        <f t="shared" si="13"/>
        <v>154600</v>
      </c>
      <c r="F49" s="244">
        <v>32029</v>
      </c>
      <c r="G49" s="348">
        <f t="shared" si="2"/>
        <v>154500.01</v>
      </c>
      <c r="H49" s="346">
        <f t="shared" si="14"/>
        <v>154600</v>
      </c>
      <c r="I49" s="347">
        <v>32029</v>
      </c>
      <c r="J49" s="343">
        <f t="shared" si="3"/>
        <v>154500.01</v>
      </c>
      <c r="K49" s="343">
        <f t="shared" si="15"/>
        <v>154600</v>
      </c>
      <c r="L49" s="244">
        <v>32029</v>
      </c>
      <c r="M49" s="348">
        <f t="shared" si="4"/>
        <v>154500.01</v>
      </c>
      <c r="N49" s="346">
        <f t="shared" si="16"/>
        <v>154600</v>
      </c>
      <c r="O49" s="347">
        <v>32029</v>
      </c>
      <c r="P49" s="343">
        <f t="shared" si="5"/>
        <v>154500.01</v>
      </c>
      <c r="Q49" s="343">
        <f t="shared" si="17"/>
        <v>154600</v>
      </c>
      <c r="R49" s="244">
        <v>32029</v>
      </c>
      <c r="S49" s="348">
        <f t="shared" si="6"/>
        <v>154500.01</v>
      </c>
      <c r="T49" s="346">
        <f t="shared" si="18"/>
        <v>154600</v>
      </c>
      <c r="U49" s="347">
        <v>32029</v>
      </c>
      <c r="V49" s="343">
        <f t="shared" si="7"/>
        <v>154500.01</v>
      </c>
      <c r="W49" s="343">
        <f t="shared" si="19"/>
        <v>154600</v>
      </c>
      <c r="X49" s="244">
        <v>32029</v>
      </c>
      <c r="Y49" s="348">
        <f t="shared" si="8"/>
        <v>179500.01</v>
      </c>
      <c r="Z49" s="346">
        <f t="shared" si="20"/>
        <v>179600</v>
      </c>
      <c r="AA49" s="347">
        <v>49866</v>
      </c>
      <c r="AB49" s="348">
        <f t="shared" si="9"/>
        <v>179500.01</v>
      </c>
      <c r="AC49" s="346">
        <f t="shared" si="21"/>
        <v>179600</v>
      </c>
      <c r="AD49" s="347">
        <v>49866</v>
      </c>
      <c r="AE49" s="348">
        <f t="shared" si="10"/>
        <v>179500.01</v>
      </c>
      <c r="AF49" s="346">
        <f t="shared" si="22"/>
        <v>179600</v>
      </c>
      <c r="AG49" s="347">
        <v>49866</v>
      </c>
      <c r="AH49" s="348">
        <f t="shared" si="11"/>
        <v>179500.01</v>
      </c>
      <c r="AI49" s="346">
        <f t="shared" si="23"/>
        <v>179600</v>
      </c>
      <c r="AJ49" s="347">
        <v>49866</v>
      </c>
    </row>
    <row r="50" spans="1:36" x14ac:dyDescent="0.2">
      <c r="A50" s="348">
        <f t="shared" si="0"/>
        <v>154600.01</v>
      </c>
      <c r="B50" s="346">
        <f t="shared" si="12"/>
        <v>154700</v>
      </c>
      <c r="C50" s="347">
        <v>31824</v>
      </c>
      <c r="D50" s="343">
        <f t="shared" si="1"/>
        <v>154600.01</v>
      </c>
      <c r="E50" s="343">
        <f t="shared" si="13"/>
        <v>154700</v>
      </c>
      <c r="F50" s="244">
        <v>31824</v>
      </c>
      <c r="G50" s="348">
        <f t="shared" si="2"/>
        <v>154600.01</v>
      </c>
      <c r="H50" s="346">
        <f t="shared" si="14"/>
        <v>154700</v>
      </c>
      <c r="I50" s="347">
        <v>31824</v>
      </c>
      <c r="J50" s="343">
        <f t="shared" si="3"/>
        <v>154600.01</v>
      </c>
      <c r="K50" s="343">
        <f t="shared" si="15"/>
        <v>154700</v>
      </c>
      <c r="L50" s="244">
        <v>31824</v>
      </c>
      <c r="M50" s="348">
        <f t="shared" si="4"/>
        <v>154600.01</v>
      </c>
      <c r="N50" s="346">
        <f t="shared" si="16"/>
        <v>154700</v>
      </c>
      <c r="O50" s="347">
        <v>31824</v>
      </c>
      <c r="P50" s="343">
        <f t="shared" si="5"/>
        <v>154600.01</v>
      </c>
      <c r="Q50" s="343">
        <f t="shared" si="17"/>
        <v>154700</v>
      </c>
      <c r="R50" s="244">
        <v>31824</v>
      </c>
      <c r="S50" s="348">
        <f t="shared" si="6"/>
        <v>154600.01</v>
      </c>
      <c r="T50" s="346">
        <f t="shared" si="18"/>
        <v>154700</v>
      </c>
      <c r="U50" s="347">
        <v>31824</v>
      </c>
      <c r="V50" s="343">
        <f t="shared" si="7"/>
        <v>154600.01</v>
      </c>
      <c r="W50" s="343">
        <f t="shared" si="19"/>
        <v>154700</v>
      </c>
      <c r="X50" s="244">
        <v>31824</v>
      </c>
      <c r="Y50" s="348">
        <f t="shared" si="8"/>
        <v>179600.01</v>
      </c>
      <c r="Z50" s="346">
        <f t="shared" si="20"/>
        <v>179700</v>
      </c>
      <c r="AA50" s="347">
        <v>49608</v>
      </c>
      <c r="AB50" s="348">
        <f t="shared" si="9"/>
        <v>179600.01</v>
      </c>
      <c r="AC50" s="346">
        <f t="shared" si="21"/>
        <v>179700</v>
      </c>
      <c r="AD50" s="347">
        <v>49608</v>
      </c>
      <c r="AE50" s="348">
        <f t="shared" si="10"/>
        <v>179600.01</v>
      </c>
      <c r="AF50" s="346">
        <f t="shared" si="22"/>
        <v>179700</v>
      </c>
      <c r="AG50" s="347">
        <v>49608</v>
      </c>
      <c r="AH50" s="348">
        <f t="shared" si="11"/>
        <v>179600.01</v>
      </c>
      <c r="AI50" s="346">
        <f t="shared" si="23"/>
        <v>179700</v>
      </c>
      <c r="AJ50" s="347">
        <v>49608</v>
      </c>
    </row>
    <row r="51" spans="1:36" x14ac:dyDescent="0.2">
      <c r="A51" s="348">
        <f t="shared" si="0"/>
        <v>154700.01</v>
      </c>
      <c r="B51" s="346">
        <f t="shared" si="12"/>
        <v>154800</v>
      </c>
      <c r="C51" s="347">
        <v>31618</v>
      </c>
      <c r="D51" s="343">
        <f t="shared" si="1"/>
        <v>154700.01</v>
      </c>
      <c r="E51" s="343">
        <f t="shared" si="13"/>
        <v>154800</v>
      </c>
      <c r="F51" s="244">
        <v>31618</v>
      </c>
      <c r="G51" s="348">
        <f t="shared" si="2"/>
        <v>154700.01</v>
      </c>
      <c r="H51" s="346">
        <f t="shared" si="14"/>
        <v>154800</v>
      </c>
      <c r="I51" s="347">
        <v>31618</v>
      </c>
      <c r="J51" s="343">
        <f t="shared" si="3"/>
        <v>154700.01</v>
      </c>
      <c r="K51" s="343">
        <f t="shared" si="15"/>
        <v>154800</v>
      </c>
      <c r="L51" s="244">
        <v>31618</v>
      </c>
      <c r="M51" s="348">
        <f t="shared" si="4"/>
        <v>154700.01</v>
      </c>
      <c r="N51" s="346">
        <f t="shared" si="16"/>
        <v>154800</v>
      </c>
      <c r="O51" s="347">
        <v>31618</v>
      </c>
      <c r="P51" s="343">
        <f t="shared" si="5"/>
        <v>154700.01</v>
      </c>
      <c r="Q51" s="343">
        <f t="shared" si="17"/>
        <v>154800</v>
      </c>
      <c r="R51" s="244">
        <v>31618</v>
      </c>
      <c r="S51" s="348">
        <f t="shared" si="6"/>
        <v>154700.01</v>
      </c>
      <c r="T51" s="346">
        <f t="shared" si="18"/>
        <v>154800</v>
      </c>
      <c r="U51" s="347">
        <v>31618</v>
      </c>
      <c r="V51" s="343">
        <f t="shared" si="7"/>
        <v>154700.01</v>
      </c>
      <c r="W51" s="343">
        <f t="shared" si="19"/>
        <v>154800</v>
      </c>
      <c r="X51" s="244">
        <v>31618</v>
      </c>
      <c r="Y51" s="348">
        <f t="shared" si="8"/>
        <v>179700.01</v>
      </c>
      <c r="Z51" s="346">
        <f t="shared" si="20"/>
        <v>179800</v>
      </c>
      <c r="AA51" s="347">
        <v>49351</v>
      </c>
      <c r="AB51" s="348">
        <f t="shared" si="9"/>
        <v>179700.01</v>
      </c>
      <c r="AC51" s="346">
        <f t="shared" si="21"/>
        <v>179800</v>
      </c>
      <c r="AD51" s="347">
        <v>49351</v>
      </c>
      <c r="AE51" s="348">
        <f t="shared" si="10"/>
        <v>179700.01</v>
      </c>
      <c r="AF51" s="346">
        <f t="shared" si="22"/>
        <v>179800</v>
      </c>
      <c r="AG51" s="347">
        <v>49351</v>
      </c>
      <c r="AH51" s="348">
        <f t="shared" si="11"/>
        <v>179700.01</v>
      </c>
      <c r="AI51" s="346">
        <f t="shared" si="23"/>
        <v>179800</v>
      </c>
      <c r="AJ51" s="347">
        <v>49351</v>
      </c>
    </row>
    <row r="52" spans="1:36" x14ac:dyDescent="0.2">
      <c r="A52" s="348">
        <f t="shared" si="0"/>
        <v>154800.01</v>
      </c>
      <c r="B52" s="346">
        <f t="shared" si="12"/>
        <v>154900</v>
      </c>
      <c r="C52" s="347">
        <v>31414</v>
      </c>
      <c r="D52" s="343">
        <f t="shared" si="1"/>
        <v>154800.01</v>
      </c>
      <c r="E52" s="343">
        <f t="shared" si="13"/>
        <v>154900</v>
      </c>
      <c r="F52" s="244">
        <v>31414</v>
      </c>
      <c r="G52" s="348">
        <f t="shared" si="2"/>
        <v>154800.01</v>
      </c>
      <c r="H52" s="346">
        <f t="shared" si="14"/>
        <v>154900</v>
      </c>
      <c r="I52" s="347">
        <v>31414</v>
      </c>
      <c r="J52" s="343">
        <f t="shared" si="3"/>
        <v>154800.01</v>
      </c>
      <c r="K52" s="343">
        <f t="shared" si="15"/>
        <v>154900</v>
      </c>
      <c r="L52" s="244">
        <v>31414</v>
      </c>
      <c r="M52" s="348">
        <f t="shared" si="4"/>
        <v>154800.01</v>
      </c>
      <c r="N52" s="346">
        <f t="shared" si="16"/>
        <v>154900</v>
      </c>
      <c r="O52" s="347">
        <v>31414</v>
      </c>
      <c r="P52" s="343">
        <f t="shared" si="5"/>
        <v>154800.01</v>
      </c>
      <c r="Q52" s="343">
        <f t="shared" si="17"/>
        <v>154900</v>
      </c>
      <c r="R52" s="244">
        <v>31414</v>
      </c>
      <c r="S52" s="348">
        <f t="shared" si="6"/>
        <v>154800.01</v>
      </c>
      <c r="T52" s="346">
        <f t="shared" si="18"/>
        <v>154900</v>
      </c>
      <c r="U52" s="347">
        <v>31414</v>
      </c>
      <c r="V52" s="343">
        <f t="shared" si="7"/>
        <v>154800.01</v>
      </c>
      <c r="W52" s="343">
        <f t="shared" si="19"/>
        <v>154900</v>
      </c>
      <c r="X52" s="244">
        <v>31414</v>
      </c>
      <c r="Y52" s="348">
        <f t="shared" si="8"/>
        <v>179800.01</v>
      </c>
      <c r="Z52" s="346">
        <f t="shared" si="20"/>
        <v>179900</v>
      </c>
      <c r="AA52" s="347">
        <v>49094</v>
      </c>
      <c r="AB52" s="348">
        <f t="shared" si="9"/>
        <v>179800.01</v>
      </c>
      <c r="AC52" s="346">
        <f t="shared" si="21"/>
        <v>179900</v>
      </c>
      <c r="AD52" s="347">
        <v>49094</v>
      </c>
      <c r="AE52" s="348">
        <f t="shared" si="10"/>
        <v>179800.01</v>
      </c>
      <c r="AF52" s="346">
        <f t="shared" si="22"/>
        <v>179900</v>
      </c>
      <c r="AG52" s="347">
        <v>49094</v>
      </c>
      <c r="AH52" s="348">
        <f t="shared" si="11"/>
        <v>179800.01</v>
      </c>
      <c r="AI52" s="346">
        <f t="shared" si="23"/>
        <v>179900</v>
      </c>
      <c r="AJ52" s="347">
        <v>49094</v>
      </c>
    </row>
    <row r="53" spans="1:36" x14ac:dyDescent="0.2">
      <c r="A53" s="348">
        <f t="shared" si="0"/>
        <v>154900.01</v>
      </c>
      <c r="B53" s="346">
        <f t="shared" si="12"/>
        <v>155000</v>
      </c>
      <c r="C53" s="347">
        <v>31211</v>
      </c>
      <c r="D53" s="343">
        <f t="shared" si="1"/>
        <v>154900.01</v>
      </c>
      <c r="E53" s="343">
        <f t="shared" si="13"/>
        <v>155000</v>
      </c>
      <c r="F53" s="244">
        <v>31211</v>
      </c>
      <c r="G53" s="348">
        <f t="shared" si="2"/>
        <v>154900.01</v>
      </c>
      <c r="H53" s="346">
        <f t="shared" si="14"/>
        <v>155000</v>
      </c>
      <c r="I53" s="347">
        <v>31211</v>
      </c>
      <c r="J53" s="343">
        <f t="shared" si="3"/>
        <v>154900.01</v>
      </c>
      <c r="K53" s="343">
        <f t="shared" si="15"/>
        <v>155000</v>
      </c>
      <c r="L53" s="244">
        <v>31211</v>
      </c>
      <c r="M53" s="348">
        <f t="shared" si="4"/>
        <v>154900.01</v>
      </c>
      <c r="N53" s="346">
        <f t="shared" si="16"/>
        <v>155000</v>
      </c>
      <c r="O53" s="347">
        <v>31211</v>
      </c>
      <c r="P53" s="343">
        <f t="shared" si="5"/>
        <v>154900.01</v>
      </c>
      <c r="Q53" s="343">
        <f t="shared" si="17"/>
        <v>155000</v>
      </c>
      <c r="R53" s="244">
        <v>31211</v>
      </c>
      <c r="S53" s="348">
        <f t="shared" si="6"/>
        <v>154900.01</v>
      </c>
      <c r="T53" s="346">
        <f t="shared" si="18"/>
        <v>155000</v>
      </c>
      <c r="U53" s="347">
        <v>31211</v>
      </c>
      <c r="V53" s="343">
        <f t="shared" si="7"/>
        <v>154900.01</v>
      </c>
      <c r="W53" s="343">
        <f t="shared" si="19"/>
        <v>155000</v>
      </c>
      <c r="X53" s="244">
        <v>31211</v>
      </c>
      <c r="Y53" s="348">
        <f t="shared" si="8"/>
        <v>179900.01</v>
      </c>
      <c r="Z53" s="346">
        <f t="shared" si="20"/>
        <v>180000</v>
      </c>
      <c r="AA53" s="347">
        <v>48839</v>
      </c>
      <c r="AB53" s="348">
        <f t="shared" si="9"/>
        <v>179900.01</v>
      </c>
      <c r="AC53" s="346">
        <f t="shared" si="21"/>
        <v>180000</v>
      </c>
      <c r="AD53" s="347">
        <v>48839</v>
      </c>
      <c r="AE53" s="348">
        <f t="shared" si="10"/>
        <v>179900.01</v>
      </c>
      <c r="AF53" s="346">
        <f t="shared" si="22"/>
        <v>180000</v>
      </c>
      <c r="AG53" s="347">
        <v>48839</v>
      </c>
      <c r="AH53" s="348">
        <f t="shared" si="11"/>
        <v>179900.01</v>
      </c>
      <c r="AI53" s="346">
        <f t="shared" si="23"/>
        <v>180000</v>
      </c>
      <c r="AJ53" s="347">
        <v>48839</v>
      </c>
    </row>
    <row r="54" spans="1:36" x14ac:dyDescent="0.2">
      <c r="A54" s="348">
        <f t="shared" si="0"/>
        <v>155000.01</v>
      </c>
      <c r="B54" s="346">
        <f t="shared" si="12"/>
        <v>155100</v>
      </c>
      <c r="C54" s="347">
        <v>31008</v>
      </c>
      <c r="D54" s="343">
        <f t="shared" si="1"/>
        <v>155000.01</v>
      </c>
      <c r="E54" s="343">
        <f t="shared" si="13"/>
        <v>155100</v>
      </c>
      <c r="F54" s="244">
        <v>31008</v>
      </c>
      <c r="G54" s="348">
        <f t="shared" si="2"/>
        <v>155000.01</v>
      </c>
      <c r="H54" s="346">
        <f t="shared" si="14"/>
        <v>155100</v>
      </c>
      <c r="I54" s="347">
        <v>31008</v>
      </c>
      <c r="J54" s="343">
        <f t="shared" si="3"/>
        <v>155000.01</v>
      </c>
      <c r="K54" s="343">
        <f t="shared" si="15"/>
        <v>155100</v>
      </c>
      <c r="L54" s="244">
        <v>31008</v>
      </c>
      <c r="M54" s="348">
        <f t="shared" si="4"/>
        <v>155000.01</v>
      </c>
      <c r="N54" s="346">
        <f t="shared" si="16"/>
        <v>155100</v>
      </c>
      <c r="O54" s="347">
        <v>31008</v>
      </c>
      <c r="P54" s="343">
        <f t="shared" si="5"/>
        <v>155000.01</v>
      </c>
      <c r="Q54" s="343">
        <f t="shared" si="17"/>
        <v>155100</v>
      </c>
      <c r="R54" s="244">
        <v>31008</v>
      </c>
      <c r="S54" s="348">
        <f t="shared" si="6"/>
        <v>155000.01</v>
      </c>
      <c r="T54" s="346">
        <f t="shared" si="18"/>
        <v>155100</v>
      </c>
      <c r="U54" s="347">
        <v>31008</v>
      </c>
      <c r="V54" s="343">
        <f t="shared" si="7"/>
        <v>155000.01</v>
      </c>
      <c r="W54" s="343">
        <f t="shared" si="19"/>
        <v>155100</v>
      </c>
      <c r="X54" s="244">
        <v>31008</v>
      </c>
      <c r="Y54" s="348">
        <f t="shared" si="8"/>
        <v>180000.01</v>
      </c>
      <c r="Z54" s="346">
        <f t="shared" si="20"/>
        <v>180100</v>
      </c>
      <c r="AA54" s="347">
        <v>48584</v>
      </c>
      <c r="AB54" s="348">
        <f t="shared" si="9"/>
        <v>180000.01</v>
      </c>
      <c r="AC54" s="346">
        <f t="shared" si="21"/>
        <v>180100</v>
      </c>
      <c r="AD54" s="347">
        <v>48584</v>
      </c>
      <c r="AE54" s="348">
        <f t="shared" si="10"/>
        <v>180000.01</v>
      </c>
      <c r="AF54" s="346">
        <f t="shared" si="22"/>
        <v>180100</v>
      </c>
      <c r="AG54" s="347">
        <v>48584</v>
      </c>
      <c r="AH54" s="348">
        <f t="shared" si="11"/>
        <v>180000.01</v>
      </c>
      <c r="AI54" s="346">
        <f t="shared" si="23"/>
        <v>180100</v>
      </c>
      <c r="AJ54" s="347">
        <v>48584</v>
      </c>
    </row>
    <row r="55" spans="1:36" x14ac:dyDescent="0.2">
      <c r="A55" s="348">
        <f t="shared" si="0"/>
        <v>155100.01</v>
      </c>
      <c r="B55" s="346">
        <f t="shared" si="12"/>
        <v>155200</v>
      </c>
      <c r="C55" s="347">
        <v>30805</v>
      </c>
      <c r="D55" s="343">
        <f t="shared" si="1"/>
        <v>155100.01</v>
      </c>
      <c r="E55" s="343">
        <f t="shared" si="13"/>
        <v>155200</v>
      </c>
      <c r="F55" s="244">
        <v>30805</v>
      </c>
      <c r="G55" s="348">
        <f t="shared" si="2"/>
        <v>155100.01</v>
      </c>
      <c r="H55" s="346">
        <f t="shared" si="14"/>
        <v>155200</v>
      </c>
      <c r="I55" s="347">
        <v>30805</v>
      </c>
      <c r="J55" s="343">
        <f t="shared" si="3"/>
        <v>155100.01</v>
      </c>
      <c r="K55" s="343">
        <f t="shared" si="15"/>
        <v>155200</v>
      </c>
      <c r="L55" s="244">
        <v>30805</v>
      </c>
      <c r="M55" s="348">
        <f t="shared" si="4"/>
        <v>155100.01</v>
      </c>
      <c r="N55" s="346">
        <f t="shared" si="16"/>
        <v>155200</v>
      </c>
      <c r="O55" s="347">
        <v>30805</v>
      </c>
      <c r="P55" s="343">
        <f t="shared" si="5"/>
        <v>155100.01</v>
      </c>
      <c r="Q55" s="343">
        <f t="shared" si="17"/>
        <v>155200</v>
      </c>
      <c r="R55" s="244">
        <v>30805</v>
      </c>
      <c r="S55" s="348">
        <f t="shared" si="6"/>
        <v>155100.01</v>
      </c>
      <c r="T55" s="346">
        <f t="shared" si="18"/>
        <v>155200</v>
      </c>
      <c r="U55" s="347">
        <v>30805</v>
      </c>
      <c r="V55" s="343">
        <f t="shared" si="7"/>
        <v>155100.01</v>
      </c>
      <c r="W55" s="343">
        <f t="shared" si="19"/>
        <v>155200</v>
      </c>
      <c r="X55" s="244">
        <v>30805</v>
      </c>
      <c r="Y55" s="348">
        <f t="shared" si="8"/>
        <v>180100.01</v>
      </c>
      <c r="Z55" s="346">
        <f t="shared" si="20"/>
        <v>180200</v>
      </c>
      <c r="AA55" s="347">
        <v>48330</v>
      </c>
      <c r="AB55" s="348">
        <f t="shared" si="9"/>
        <v>180100.01</v>
      </c>
      <c r="AC55" s="346">
        <f t="shared" si="21"/>
        <v>180200</v>
      </c>
      <c r="AD55" s="347">
        <v>48330</v>
      </c>
      <c r="AE55" s="348">
        <f t="shared" si="10"/>
        <v>180100.01</v>
      </c>
      <c r="AF55" s="346">
        <f t="shared" si="22"/>
        <v>180200</v>
      </c>
      <c r="AG55" s="347">
        <v>48330</v>
      </c>
      <c r="AH55" s="348">
        <f t="shared" si="11"/>
        <v>180100.01</v>
      </c>
      <c r="AI55" s="346">
        <f t="shared" si="23"/>
        <v>180200</v>
      </c>
      <c r="AJ55" s="347">
        <v>48330</v>
      </c>
    </row>
    <row r="56" spans="1:36" x14ac:dyDescent="0.2">
      <c r="A56" s="348">
        <f t="shared" si="0"/>
        <v>155200.01</v>
      </c>
      <c r="B56" s="346">
        <f t="shared" si="12"/>
        <v>155300</v>
      </c>
      <c r="C56" s="347">
        <v>30604</v>
      </c>
      <c r="D56" s="343">
        <f t="shared" si="1"/>
        <v>155200.01</v>
      </c>
      <c r="E56" s="343">
        <f t="shared" si="13"/>
        <v>155300</v>
      </c>
      <c r="F56" s="244">
        <v>30604</v>
      </c>
      <c r="G56" s="348">
        <f t="shared" si="2"/>
        <v>155200.01</v>
      </c>
      <c r="H56" s="346">
        <f t="shared" si="14"/>
        <v>155300</v>
      </c>
      <c r="I56" s="347">
        <v>30604</v>
      </c>
      <c r="J56" s="343">
        <f t="shared" si="3"/>
        <v>155200.01</v>
      </c>
      <c r="K56" s="343">
        <f t="shared" si="15"/>
        <v>155300</v>
      </c>
      <c r="L56" s="244">
        <v>30604</v>
      </c>
      <c r="M56" s="348">
        <f t="shared" si="4"/>
        <v>155200.01</v>
      </c>
      <c r="N56" s="346">
        <f t="shared" si="16"/>
        <v>155300</v>
      </c>
      <c r="O56" s="347">
        <v>30604</v>
      </c>
      <c r="P56" s="343">
        <f t="shared" si="5"/>
        <v>155200.01</v>
      </c>
      <c r="Q56" s="343">
        <f t="shared" si="17"/>
        <v>155300</v>
      </c>
      <c r="R56" s="244">
        <v>30604</v>
      </c>
      <c r="S56" s="348">
        <f t="shared" si="6"/>
        <v>155200.01</v>
      </c>
      <c r="T56" s="346">
        <f t="shared" si="18"/>
        <v>155300</v>
      </c>
      <c r="U56" s="347">
        <v>30604</v>
      </c>
      <c r="V56" s="343">
        <f t="shared" si="7"/>
        <v>155200.01</v>
      </c>
      <c r="W56" s="343">
        <f t="shared" si="19"/>
        <v>155300</v>
      </c>
      <c r="X56" s="244">
        <v>30604</v>
      </c>
      <c r="Y56" s="348">
        <f t="shared" si="8"/>
        <v>180200.01</v>
      </c>
      <c r="Z56" s="346">
        <f t="shared" si="20"/>
        <v>180300</v>
      </c>
      <c r="AA56" s="347">
        <v>48077</v>
      </c>
      <c r="AB56" s="348">
        <f t="shared" si="9"/>
        <v>180200.01</v>
      </c>
      <c r="AC56" s="346">
        <f t="shared" si="21"/>
        <v>180300</v>
      </c>
      <c r="AD56" s="347">
        <v>48077</v>
      </c>
      <c r="AE56" s="348">
        <f t="shared" si="10"/>
        <v>180200.01</v>
      </c>
      <c r="AF56" s="346">
        <f t="shared" si="22"/>
        <v>180300</v>
      </c>
      <c r="AG56" s="347">
        <v>48077</v>
      </c>
      <c r="AH56" s="348">
        <f t="shared" si="11"/>
        <v>180200.01</v>
      </c>
      <c r="AI56" s="346">
        <f t="shared" si="23"/>
        <v>180300</v>
      </c>
      <c r="AJ56" s="347">
        <v>48077</v>
      </c>
    </row>
    <row r="57" spans="1:36" x14ac:dyDescent="0.2">
      <c r="A57" s="348">
        <f t="shared" si="0"/>
        <v>155300.01</v>
      </c>
      <c r="B57" s="346">
        <f t="shared" si="12"/>
        <v>155400</v>
      </c>
      <c r="C57" s="347">
        <v>30403</v>
      </c>
      <c r="D57" s="343">
        <f t="shared" si="1"/>
        <v>155300.01</v>
      </c>
      <c r="E57" s="343">
        <f t="shared" si="13"/>
        <v>155400</v>
      </c>
      <c r="F57" s="244">
        <v>30403</v>
      </c>
      <c r="G57" s="348">
        <f t="shared" si="2"/>
        <v>155300.01</v>
      </c>
      <c r="H57" s="346">
        <f t="shared" si="14"/>
        <v>155400</v>
      </c>
      <c r="I57" s="347">
        <v>30403</v>
      </c>
      <c r="J57" s="343">
        <f t="shared" si="3"/>
        <v>155300.01</v>
      </c>
      <c r="K57" s="343">
        <f t="shared" si="15"/>
        <v>155400</v>
      </c>
      <c r="L57" s="244">
        <v>30403</v>
      </c>
      <c r="M57" s="348">
        <f t="shared" si="4"/>
        <v>155300.01</v>
      </c>
      <c r="N57" s="346">
        <f t="shared" si="16"/>
        <v>155400</v>
      </c>
      <c r="O57" s="347">
        <v>30403</v>
      </c>
      <c r="P57" s="343">
        <f t="shared" si="5"/>
        <v>155300.01</v>
      </c>
      <c r="Q57" s="343">
        <f t="shared" si="17"/>
        <v>155400</v>
      </c>
      <c r="R57" s="244">
        <v>30403</v>
      </c>
      <c r="S57" s="348">
        <f t="shared" si="6"/>
        <v>155300.01</v>
      </c>
      <c r="T57" s="346">
        <f t="shared" si="18"/>
        <v>155400</v>
      </c>
      <c r="U57" s="347">
        <v>30403</v>
      </c>
      <c r="V57" s="343">
        <f t="shared" si="7"/>
        <v>155300.01</v>
      </c>
      <c r="W57" s="343">
        <f t="shared" si="19"/>
        <v>155400</v>
      </c>
      <c r="X57" s="244">
        <v>30403</v>
      </c>
      <c r="Y57" s="348">
        <f t="shared" si="8"/>
        <v>180300.01</v>
      </c>
      <c r="Z57" s="346">
        <f t="shared" si="20"/>
        <v>180400</v>
      </c>
      <c r="AA57" s="347">
        <v>47825</v>
      </c>
      <c r="AB57" s="348">
        <f t="shared" si="9"/>
        <v>180300.01</v>
      </c>
      <c r="AC57" s="346">
        <f t="shared" si="21"/>
        <v>180400</v>
      </c>
      <c r="AD57" s="347">
        <v>47825</v>
      </c>
      <c r="AE57" s="348">
        <f t="shared" si="10"/>
        <v>180300.01</v>
      </c>
      <c r="AF57" s="346">
        <f t="shared" si="22"/>
        <v>180400</v>
      </c>
      <c r="AG57" s="347">
        <v>47825</v>
      </c>
      <c r="AH57" s="348">
        <f t="shared" si="11"/>
        <v>180300.01</v>
      </c>
      <c r="AI57" s="346">
        <f t="shared" si="23"/>
        <v>180400</v>
      </c>
      <c r="AJ57" s="347">
        <v>47825</v>
      </c>
    </row>
    <row r="58" spans="1:36" x14ac:dyDescent="0.2">
      <c r="A58" s="348">
        <f t="shared" si="0"/>
        <v>155400.01</v>
      </c>
      <c r="B58" s="346">
        <f t="shared" si="12"/>
        <v>155500</v>
      </c>
      <c r="C58" s="347">
        <v>30203</v>
      </c>
      <c r="D58" s="343">
        <f t="shared" si="1"/>
        <v>155400.01</v>
      </c>
      <c r="E58" s="343">
        <f t="shared" si="13"/>
        <v>155500</v>
      </c>
      <c r="F58" s="244">
        <v>30203</v>
      </c>
      <c r="G58" s="348">
        <f t="shared" si="2"/>
        <v>155400.01</v>
      </c>
      <c r="H58" s="346">
        <f t="shared" si="14"/>
        <v>155500</v>
      </c>
      <c r="I58" s="347">
        <v>30203</v>
      </c>
      <c r="J58" s="343">
        <f t="shared" si="3"/>
        <v>155400.01</v>
      </c>
      <c r="K58" s="343">
        <f t="shared" si="15"/>
        <v>155500</v>
      </c>
      <c r="L58" s="244">
        <v>30203</v>
      </c>
      <c r="M58" s="348">
        <f t="shared" si="4"/>
        <v>155400.01</v>
      </c>
      <c r="N58" s="346">
        <f t="shared" si="16"/>
        <v>155500</v>
      </c>
      <c r="O58" s="347">
        <v>30203</v>
      </c>
      <c r="P58" s="343">
        <f t="shared" si="5"/>
        <v>155400.01</v>
      </c>
      <c r="Q58" s="343">
        <f t="shared" si="17"/>
        <v>155500</v>
      </c>
      <c r="R58" s="244">
        <v>30203</v>
      </c>
      <c r="S58" s="348">
        <f t="shared" si="6"/>
        <v>155400.01</v>
      </c>
      <c r="T58" s="346">
        <f t="shared" si="18"/>
        <v>155500</v>
      </c>
      <c r="U58" s="347">
        <v>30203</v>
      </c>
      <c r="V58" s="343">
        <f t="shared" si="7"/>
        <v>155400.01</v>
      </c>
      <c r="W58" s="343">
        <f t="shared" si="19"/>
        <v>155500</v>
      </c>
      <c r="X58" s="244">
        <v>30203</v>
      </c>
      <c r="Y58" s="348">
        <f t="shared" si="8"/>
        <v>180400.01</v>
      </c>
      <c r="Z58" s="346">
        <f t="shared" si="20"/>
        <v>180500</v>
      </c>
      <c r="AA58" s="347">
        <v>47574</v>
      </c>
      <c r="AB58" s="348">
        <f t="shared" si="9"/>
        <v>180400.01</v>
      </c>
      <c r="AC58" s="346">
        <f t="shared" si="21"/>
        <v>180500</v>
      </c>
      <c r="AD58" s="347">
        <v>47574</v>
      </c>
      <c r="AE58" s="348">
        <f t="shared" si="10"/>
        <v>180400.01</v>
      </c>
      <c r="AF58" s="346">
        <f t="shared" si="22"/>
        <v>180500</v>
      </c>
      <c r="AG58" s="347">
        <v>47574</v>
      </c>
      <c r="AH58" s="348">
        <f t="shared" si="11"/>
        <v>180400.01</v>
      </c>
      <c r="AI58" s="346">
        <f t="shared" si="23"/>
        <v>180500</v>
      </c>
      <c r="AJ58" s="347">
        <v>47574</v>
      </c>
    </row>
    <row r="59" spans="1:36" x14ac:dyDescent="0.2">
      <c r="A59" s="348">
        <f t="shared" si="0"/>
        <v>155500.01</v>
      </c>
      <c r="B59" s="346">
        <f t="shared" si="12"/>
        <v>155600</v>
      </c>
      <c r="C59" s="347">
        <v>30003</v>
      </c>
      <c r="D59" s="343">
        <f t="shared" si="1"/>
        <v>155500.01</v>
      </c>
      <c r="E59" s="343">
        <f t="shared" si="13"/>
        <v>155600</v>
      </c>
      <c r="F59" s="244">
        <v>30003</v>
      </c>
      <c r="G59" s="348">
        <f t="shared" si="2"/>
        <v>155500.01</v>
      </c>
      <c r="H59" s="346">
        <f t="shared" si="14"/>
        <v>155600</v>
      </c>
      <c r="I59" s="347">
        <v>30003</v>
      </c>
      <c r="J59" s="343">
        <f t="shared" si="3"/>
        <v>155500.01</v>
      </c>
      <c r="K59" s="343">
        <f t="shared" si="15"/>
        <v>155600</v>
      </c>
      <c r="L59" s="244">
        <v>30003</v>
      </c>
      <c r="M59" s="348">
        <f t="shared" si="4"/>
        <v>155500.01</v>
      </c>
      <c r="N59" s="346">
        <f t="shared" si="16"/>
        <v>155600</v>
      </c>
      <c r="O59" s="347">
        <v>30003</v>
      </c>
      <c r="P59" s="343">
        <f t="shared" si="5"/>
        <v>155500.01</v>
      </c>
      <c r="Q59" s="343">
        <f t="shared" si="17"/>
        <v>155600</v>
      </c>
      <c r="R59" s="244">
        <v>30003</v>
      </c>
      <c r="S59" s="348">
        <f t="shared" si="6"/>
        <v>155500.01</v>
      </c>
      <c r="T59" s="346">
        <f t="shared" si="18"/>
        <v>155600</v>
      </c>
      <c r="U59" s="347">
        <v>30003</v>
      </c>
      <c r="V59" s="343">
        <f t="shared" si="7"/>
        <v>155500.01</v>
      </c>
      <c r="W59" s="343">
        <f t="shared" si="19"/>
        <v>155600</v>
      </c>
      <c r="X59" s="244">
        <v>30003</v>
      </c>
      <c r="Y59" s="348">
        <f t="shared" si="8"/>
        <v>180500.01</v>
      </c>
      <c r="Z59" s="346">
        <f t="shared" si="20"/>
        <v>180600</v>
      </c>
      <c r="AA59" s="347">
        <v>47323</v>
      </c>
      <c r="AB59" s="348">
        <f t="shared" si="9"/>
        <v>180500.01</v>
      </c>
      <c r="AC59" s="346">
        <f t="shared" si="21"/>
        <v>180600</v>
      </c>
      <c r="AD59" s="347">
        <v>47323</v>
      </c>
      <c r="AE59" s="348">
        <f t="shared" si="10"/>
        <v>180500.01</v>
      </c>
      <c r="AF59" s="346">
        <f t="shared" si="22"/>
        <v>180600</v>
      </c>
      <c r="AG59" s="347">
        <v>47323</v>
      </c>
      <c r="AH59" s="348">
        <f t="shared" si="11"/>
        <v>180500.01</v>
      </c>
      <c r="AI59" s="346">
        <f t="shared" si="23"/>
        <v>180600</v>
      </c>
      <c r="AJ59" s="347">
        <v>47323</v>
      </c>
    </row>
    <row r="60" spans="1:36" x14ac:dyDescent="0.2">
      <c r="A60" s="348">
        <f t="shared" si="0"/>
        <v>155600.01</v>
      </c>
      <c r="B60" s="346">
        <f t="shared" si="12"/>
        <v>155700</v>
      </c>
      <c r="C60" s="347">
        <v>29804</v>
      </c>
      <c r="D60" s="343">
        <f t="shared" si="1"/>
        <v>155600.01</v>
      </c>
      <c r="E60" s="343">
        <f t="shared" si="13"/>
        <v>155700</v>
      </c>
      <c r="F60" s="244">
        <v>29804</v>
      </c>
      <c r="G60" s="348">
        <f t="shared" si="2"/>
        <v>155600.01</v>
      </c>
      <c r="H60" s="346">
        <f t="shared" si="14"/>
        <v>155700</v>
      </c>
      <c r="I60" s="347">
        <v>29804</v>
      </c>
      <c r="J60" s="343">
        <f t="shared" si="3"/>
        <v>155600.01</v>
      </c>
      <c r="K60" s="343">
        <f t="shared" si="15"/>
        <v>155700</v>
      </c>
      <c r="L60" s="244">
        <v>29804</v>
      </c>
      <c r="M60" s="348">
        <f t="shared" si="4"/>
        <v>155600.01</v>
      </c>
      <c r="N60" s="346">
        <f t="shared" si="16"/>
        <v>155700</v>
      </c>
      <c r="O60" s="347">
        <v>29804</v>
      </c>
      <c r="P60" s="343">
        <f t="shared" si="5"/>
        <v>155600.01</v>
      </c>
      <c r="Q60" s="343">
        <f t="shared" si="17"/>
        <v>155700</v>
      </c>
      <c r="R60" s="244">
        <v>29804</v>
      </c>
      <c r="S60" s="348">
        <f t="shared" si="6"/>
        <v>155600.01</v>
      </c>
      <c r="T60" s="346">
        <f t="shared" si="18"/>
        <v>155700</v>
      </c>
      <c r="U60" s="347">
        <v>29804</v>
      </c>
      <c r="V60" s="343">
        <f t="shared" si="7"/>
        <v>155600.01</v>
      </c>
      <c r="W60" s="343">
        <f t="shared" si="19"/>
        <v>155700</v>
      </c>
      <c r="X60" s="244">
        <v>29804</v>
      </c>
      <c r="Y60" s="348">
        <f t="shared" si="8"/>
        <v>180600.01</v>
      </c>
      <c r="Z60" s="346">
        <f t="shared" si="20"/>
        <v>180700</v>
      </c>
      <c r="AA60" s="347">
        <v>47073</v>
      </c>
      <c r="AB60" s="348">
        <f t="shared" si="9"/>
        <v>180600.01</v>
      </c>
      <c r="AC60" s="346">
        <f t="shared" si="21"/>
        <v>180700</v>
      </c>
      <c r="AD60" s="347">
        <v>47073</v>
      </c>
      <c r="AE60" s="348">
        <f t="shared" si="10"/>
        <v>180600.01</v>
      </c>
      <c r="AF60" s="346">
        <f t="shared" si="22"/>
        <v>180700</v>
      </c>
      <c r="AG60" s="347">
        <v>47073</v>
      </c>
      <c r="AH60" s="348">
        <f t="shared" si="11"/>
        <v>180600.01</v>
      </c>
      <c r="AI60" s="346">
        <f t="shared" si="23"/>
        <v>180700</v>
      </c>
      <c r="AJ60" s="347">
        <v>47073</v>
      </c>
    </row>
    <row r="61" spans="1:36" x14ac:dyDescent="0.2">
      <c r="A61" s="348">
        <f t="shared" si="0"/>
        <v>155700.01</v>
      </c>
      <c r="B61" s="346">
        <f t="shared" si="12"/>
        <v>155800</v>
      </c>
      <c r="C61" s="347">
        <v>29605</v>
      </c>
      <c r="D61" s="343">
        <f t="shared" si="1"/>
        <v>155700.01</v>
      </c>
      <c r="E61" s="343">
        <f t="shared" si="13"/>
        <v>155800</v>
      </c>
      <c r="F61" s="244">
        <v>29605</v>
      </c>
      <c r="G61" s="348">
        <f t="shared" si="2"/>
        <v>155700.01</v>
      </c>
      <c r="H61" s="346">
        <f t="shared" si="14"/>
        <v>155800</v>
      </c>
      <c r="I61" s="347">
        <v>29605</v>
      </c>
      <c r="J61" s="343">
        <f t="shared" si="3"/>
        <v>155700.01</v>
      </c>
      <c r="K61" s="343">
        <f t="shared" si="15"/>
        <v>155800</v>
      </c>
      <c r="L61" s="244">
        <v>29605</v>
      </c>
      <c r="M61" s="348">
        <f t="shared" si="4"/>
        <v>155700.01</v>
      </c>
      <c r="N61" s="346">
        <f t="shared" si="16"/>
        <v>155800</v>
      </c>
      <c r="O61" s="347">
        <v>29605</v>
      </c>
      <c r="P61" s="343">
        <f t="shared" si="5"/>
        <v>155700.01</v>
      </c>
      <c r="Q61" s="343">
        <f t="shared" si="17"/>
        <v>155800</v>
      </c>
      <c r="R61" s="244">
        <v>29605</v>
      </c>
      <c r="S61" s="348">
        <f t="shared" si="6"/>
        <v>155700.01</v>
      </c>
      <c r="T61" s="346">
        <f t="shared" si="18"/>
        <v>155800</v>
      </c>
      <c r="U61" s="347">
        <v>29605</v>
      </c>
      <c r="V61" s="343">
        <f t="shared" si="7"/>
        <v>155700.01</v>
      </c>
      <c r="W61" s="343">
        <f t="shared" si="19"/>
        <v>155800</v>
      </c>
      <c r="X61" s="244">
        <v>29605</v>
      </c>
      <c r="Y61" s="348">
        <f t="shared" si="8"/>
        <v>180700.01</v>
      </c>
      <c r="Z61" s="346">
        <f t="shared" si="20"/>
        <v>180800</v>
      </c>
      <c r="AA61" s="347">
        <v>46824</v>
      </c>
      <c r="AB61" s="348">
        <f t="shared" si="9"/>
        <v>180700.01</v>
      </c>
      <c r="AC61" s="346">
        <f t="shared" si="21"/>
        <v>180800</v>
      </c>
      <c r="AD61" s="347">
        <v>46824</v>
      </c>
      <c r="AE61" s="348">
        <f t="shared" si="10"/>
        <v>180700.01</v>
      </c>
      <c r="AF61" s="346">
        <f t="shared" si="22"/>
        <v>180800</v>
      </c>
      <c r="AG61" s="347">
        <v>46824</v>
      </c>
      <c r="AH61" s="348">
        <f t="shared" si="11"/>
        <v>180700.01</v>
      </c>
      <c r="AI61" s="346">
        <f t="shared" si="23"/>
        <v>180800</v>
      </c>
      <c r="AJ61" s="347">
        <v>46824</v>
      </c>
    </row>
    <row r="62" spans="1:36" x14ac:dyDescent="0.2">
      <c r="A62" s="348">
        <f t="shared" si="0"/>
        <v>155800.01</v>
      </c>
      <c r="B62" s="346">
        <f t="shared" si="12"/>
        <v>155900</v>
      </c>
      <c r="C62" s="347">
        <v>29407</v>
      </c>
      <c r="D62" s="343">
        <f t="shared" si="1"/>
        <v>155800.01</v>
      </c>
      <c r="E62" s="343">
        <f t="shared" si="13"/>
        <v>155900</v>
      </c>
      <c r="F62" s="244">
        <v>29407</v>
      </c>
      <c r="G62" s="348">
        <f t="shared" si="2"/>
        <v>155800.01</v>
      </c>
      <c r="H62" s="346">
        <f t="shared" si="14"/>
        <v>155900</v>
      </c>
      <c r="I62" s="347">
        <v>29407</v>
      </c>
      <c r="J62" s="343">
        <f t="shared" si="3"/>
        <v>155800.01</v>
      </c>
      <c r="K62" s="343">
        <f t="shared" si="15"/>
        <v>155900</v>
      </c>
      <c r="L62" s="244">
        <v>29407</v>
      </c>
      <c r="M62" s="348">
        <f t="shared" si="4"/>
        <v>155800.01</v>
      </c>
      <c r="N62" s="346">
        <f t="shared" si="16"/>
        <v>155900</v>
      </c>
      <c r="O62" s="347">
        <v>29407</v>
      </c>
      <c r="P62" s="343">
        <f t="shared" si="5"/>
        <v>155800.01</v>
      </c>
      <c r="Q62" s="343">
        <f t="shared" si="17"/>
        <v>155900</v>
      </c>
      <c r="R62" s="244">
        <v>29407</v>
      </c>
      <c r="S62" s="348">
        <f t="shared" si="6"/>
        <v>155800.01</v>
      </c>
      <c r="T62" s="346">
        <f t="shared" si="18"/>
        <v>155900</v>
      </c>
      <c r="U62" s="347">
        <v>29407</v>
      </c>
      <c r="V62" s="343">
        <f t="shared" si="7"/>
        <v>155800.01</v>
      </c>
      <c r="W62" s="343">
        <f t="shared" si="19"/>
        <v>155900</v>
      </c>
      <c r="X62" s="244">
        <v>29407</v>
      </c>
      <c r="Y62" s="348">
        <f t="shared" si="8"/>
        <v>180800.01</v>
      </c>
      <c r="Z62" s="346">
        <f t="shared" si="20"/>
        <v>180900</v>
      </c>
      <c r="AA62" s="347">
        <v>46576</v>
      </c>
      <c r="AB62" s="348">
        <f t="shared" si="9"/>
        <v>180800.01</v>
      </c>
      <c r="AC62" s="346">
        <f t="shared" si="21"/>
        <v>180900</v>
      </c>
      <c r="AD62" s="347">
        <v>46576</v>
      </c>
      <c r="AE62" s="348">
        <f t="shared" si="10"/>
        <v>180800.01</v>
      </c>
      <c r="AF62" s="346">
        <f t="shared" si="22"/>
        <v>180900</v>
      </c>
      <c r="AG62" s="347">
        <v>46576</v>
      </c>
      <c r="AH62" s="348">
        <f t="shared" si="11"/>
        <v>180800.01</v>
      </c>
      <c r="AI62" s="346">
        <f t="shared" si="23"/>
        <v>180900</v>
      </c>
      <c r="AJ62" s="347">
        <v>46576</v>
      </c>
    </row>
    <row r="63" spans="1:36" x14ac:dyDescent="0.2">
      <c r="A63" s="348">
        <f t="shared" si="0"/>
        <v>155900.01</v>
      </c>
      <c r="B63" s="346">
        <f t="shared" si="12"/>
        <v>156000</v>
      </c>
      <c r="C63" s="347">
        <v>29210</v>
      </c>
      <c r="D63" s="343">
        <f t="shared" si="1"/>
        <v>155900.01</v>
      </c>
      <c r="E63" s="343">
        <f t="shared" si="13"/>
        <v>156000</v>
      </c>
      <c r="F63" s="244">
        <v>29210</v>
      </c>
      <c r="G63" s="348">
        <f t="shared" si="2"/>
        <v>155900.01</v>
      </c>
      <c r="H63" s="346">
        <f t="shared" si="14"/>
        <v>156000</v>
      </c>
      <c r="I63" s="347">
        <v>29210</v>
      </c>
      <c r="J63" s="343">
        <f t="shared" si="3"/>
        <v>155900.01</v>
      </c>
      <c r="K63" s="343">
        <f t="shared" si="15"/>
        <v>156000</v>
      </c>
      <c r="L63" s="244">
        <v>29210</v>
      </c>
      <c r="M63" s="348">
        <f t="shared" si="4"/>
        <v>155900.01</v>
      </c>
      <c r="N63" s="346">
        <f t="shared" si="16"/>
        <v>156000</v>
      </c>
      <c r="O63" s="347">
        <v>29210</v>
      </c>
      <c r="P63" s="343">
        <f t="shared" si="5"/>
        <v>155900.01</v>
      </c>
      <c r="Q63" s="343">
        <f t="shared" si="17"/>
        <v>156000</v>
      </c>
      <c r="R63" s="244">
        <v>29210</v>
      </c>
      <c r="S63" s="348">
        <f t="shared" si="6"/>
        <v>155900.01</v>
      </c>
      <c r="T63" s="346">
        <f t="shared" si="18"/>
        <v>156000</v>
      </c>
      <c r="U63" s="347">
        <v>29210</v>
      </c>
      <c r="V63" s="343">
        <f t="shared" si="7"/>
        <v>155900.01</v>
      </c>
      <c r="W63" s="343">
        <f t="shared" si="19"/>
        <v>156000</v>
      </c>
      <c r="X63" s="244">
        <v>29210</v>
      </c>
      <c r="Y63" s="348">
        <f t="shared" si="8"/>
        <v>180900.01</v>
      </c>
      <c r="Z63" s="346">
        <f t="shared" si="20"/>
        <v>181000</v>
      </c>
      <c r="AA63" s="347">
        <v>46328</v>
      </c>
      <c r="AB63" s="348">
        <f t="shared" si="9"/>
        <v>180900.01</v>
      </c>
      <c r="AC63" s="346">
        <f t="shared" si="21"/>
        <v>181000</v>
      </c>
      <c r="AD63" s="347">
        <v>46328</v>
      </c>
      <c r="AE63" s="348">
        <f t="shared" si="10"/>
        <v>180900.01</v>
      </c>
      <c r="AF63" s="346">
        <f t="shared" si="22"/>
        <v>181000</v>
      </c>
      <c r="AG63" s="347">
        <v>46328</v>
      </c>
      <c r="AH63" s="348">
        <f t="shared" si="11"/>
        <v>180900.01</v>
      </c>
      <c r="AI63" s="346">
        <f t="shared" si="23"/>
        <v>181000</v>
      </c>
      <c r="AJ63" s="347">
        <v>46328</v>
      </c>
    </row>
    <row r="64" spans="1:36" x14ac:dyDescent="0.2">
      <c r="A64" s="348">
        <f t="shared" si="0"/>
        <v>156000.01</v>
      </c>
      <c r="B64" s="346">
        <f t="shared" si="12"/>
        <v>156100</v>
      </c>
      <c r="C64" s="347">
        <v>29013</v>
      </c>
      <c r="D64" s="343">
        <f t="shared" si="1"/>
        <v>156000.01</v>
      </c>
      <c r="E64" s="343">
        <f t="shared" si="13"/>
        <v>156100</v>
      </c>
      <c r="F64" s="244">
        <v>29013</v>
      </c>
      <c r="G64" s="348">
        <f t="shared" si="2"/>
        <v>156000.01</v>
      </c>
      <c r="H64" s="346">
        <f t="shared" si="14"/>
        <v>156100</v>
      </c>
      <c r="I64" s="347">
        <v>29013</v>
      </c>
      <c r="J64" s="343">
        <f t="shared" si="3"/>
        <v>156000.01</v>
      </c>
      <c r="K64" s="343">
        <f t="shared" si="15"/>
        <v>156100</v>
      </c>
      <c r="L64" s="244">
        <v>29013</v>
      </c>
      <c r="M64" s="348">
        <f t="shared" si="4"/>
        <v>156000.01</v>
      </c>
      <c r="N64" s="346">
        <f t="shared" si="16"/>
        <v>156100</v>
      </c>
      <c r="O64" s="347">
        <v>29013</v>
      </c>
      <c r="P64" s="343">
        <f t="shared" si="5"/>
        <v>156000.01</v>
      </c>
      <c r="Q64" s="343">
        <f t="shared" si="17"/>
        <v>156100</v>
      </c>
      <c r="R64" s="244">
        <v>29013</v>
      </c>
      <c r="S64" s="348">
        <f t="shared" si="6"/>
        <v>156000.01</v>
      </c>
      <c r="T64" s="346">
        <f t="shared" si="18"/>
        <v>156100</v>
      </c>
      <c r="U64" s="347">
        <v>29013</v>
      </c>
      <c r="V64" s="343">
        <f t="shared" si="7"/>
        <v>156000.01</v>
      </c>
      <c r="W64" s="343">
        <f t="shared" si="19"/>
        <v>156100</v>
      </c>
      <c r="X64" s="244">
        <v>29013</v>
      </c>
      <c r="Y64" s="348">
        <f t="shared" si="8"/>
        <v>181000.01</v>
      </c>
      <c r="Z64" s="346">
        <f t="shared" si="20"/>
        <v>181100</v>
      </c>
      <c r="AA64" s="347">
        <v>46081</v>
      </c>
      <c r="AB64" s="348">
        <f t="shared" si="9"/>
        <v>181000.01</v>
      </c>
      <c r="AC64" s="346">
        <f t="shared" si="21"/>
        <v>181100</v>
      </c>
      <c r="AD64" s="347">
        <v>46081</v>
      </c>
      <c r="AE64" s="348">
        <f t="shared" si="10"/>
        <v>181000.01</v>
      </c>
      <c r="AF64" s="346">
        <f t="shared" si="22"/>
        <v>181100</v>
      </c>
      <c r="AG64" s="347">
        <v>46081</v>
      </c>
      <c r="AH64" s="348">
        <f t="shared" si="11"/>
        <v>181000.01</v>
      </c>
      <c r="AI64" s="346">
        <f t="shared" si="23"/>
        <v>181100</v>
      </c>
      <c r="AJ64" s="347">
        <v>46081</v>
      </c>
    </row>
    <row r="65" spans="1:36" x14ac:dyDescent="0.2">
      <c r="A65" s="348">
        <f t="shared" si="0"/>
        <v>156100.01</v>
      </c>
      <c r="B65" s="346">
        <f t="shared" si="12"/>
        <v>156200</v>
      </c>
      <c r="C65" s="347">
        <v>28817</v>
      </c>
      <c r="D65" s="343">
        <f t="shared" si="1"/>
        <v>156100.01</v>
      </c>
      <c r="E65" s="343">
        <f t="shared" si="13"/>
        <v>156200</v>
      </c>
      <c r="F65" s="244">
        <v>28817</v>
      </c>
      <c r="G65" s="348">
        <f t="shared" si="2"/>
        <v>156100.01</v>
      </c>
      <c r="H65" s="346">
        <f t="shared" si="14"/>
        <v>156200</v>
      </c>
      <c r="I65" s="347">
        <v>28817</v>
      </c>
      <c r="J65" s="343">
        <f t="shared" si="3"/>
        <v>156100.01</v>
      </c>
      <c r="K65" s="343">
        <f t="shared" si="15"/>
        <v>156200</v>
      </c>
      <c r="L65" s="244">
        <v>28817</v>
      </c>
      <c r="M65" s="348">
        <f t="shared" si="4"/>
        <v>156100.01</v>
      </c>
      <c r="N65" s="346">
        <f t="shared" si="16"/>
        <v>156200</v>
      </c>
      <c r="O65" s="347">
        <v>28817</v>
      </c>
      <c r="P65" s="343">
        <f t="shared" si="5"/>
        <v>156100.01</v>
      </c>
      <c r="Q65" s="343">
        <f t="shared" si="17"/>
        <v>156200</v>
      </c>
      <c r="R65" s="244">
        <v>28817</v>
      </c>
      <c r="S65" s="348">
        <f t="shared" si="6"/>
        <v>156100.01</v>
      </c>
      <c r="T65" s="346">
        <f t="shared" si="18"/>
        <v>156200</v>
      </c>
      <c r="U65" s="347">
        <v>28817</v>
      </c>
      <c r="V65" s="343">
        <f t="shared" si="7"/>
        <v>156100.01</v>
      </c>
      <c r="W65" s="343">
        <f t="shared" si="19"/>
        <v>156200</v>
      </c>
      <c r="X65" s="244">
        <v>28817</v>
      </c>
      <c r="Y65" s="348">
        <f t="shared" si="8"/>
        <v>181100.01</v>
      </c>
      <c r="Z65" s="346">
        <f t="shared" si="20"/>
        <v>181200</v>
      </c>
      <c r="AA65" s="347">
        <v>45835</v>
      </c>
      <c r="AB65" s="348">
        <f t="shared" si="9"/>
        <v>181100.01</v>
      </c>
      <c r="AC65" s="346">
        <f t="shared" si="21"/>
        <v>181200</v>
      </c>
      <c r="AD65" s="347">
        <v>45835</v>
      </c>
      <c r="AE65" s="348">
        <f t="shared" si="10"/>
        <v>181100.01</v>
      </c>
      <c r="AF65" s="346">
        <f t="shared" si="22"/>
        <v>181200</v>
      </c>
      <c r="AG65" s="347">
        <v>45835</v>
      </c>
      <c r="AH65" s="348">
        <f t="shared" si="11"/>
        <v>181100.01</v>
      </c>
      <c r="AI65" s="346">
        <f t="shared" si="23"/>
        <v>181200</v>
      </c>
      <c r="AJ65" s="347">
        <v>45835</v>
      </c>
    </row>
    <row r="66" spans="1:36" x14ac:dyDescent="0.2">
      <c r="A66" s="348">
        <f t="shared" si="0"/>
        <v>156200.01</v>
      </c>
      <c r="B66" s="346">
        <f t="shared" si="12"/>
        <v>156300</v>
      </c>
      <c r="C66" s="347">
        <v>28621</v>
      </c>
      <c r="D66" s="343">
        <f t="shared" si="1"/>
        <v>156200.01</v>
      </c>
      <c r="E66" s="343">
        <f t="shared" si="13"/>
        <v>156300</v>
      </c>
      <c r="F66" s="244">
        <v>28621</v>
      </c>
      <c r="G66" s="348">
        <f t="shared" si="2"/>
        <v>156200.01</v>
      </c>
      <c r="H66" s="346">
        <f t="shared" si="14"/>
        <v>156300</v>
      </c>
      <c r="I66" s="347">
        <v>28621</v>
      </c>
      <c r="J66" s="343">
        <f t="shared" si="3"/>
        <v>156200.01</v>
      </c>
      <c r="K66" s="343">
        <f t="shared" si="15"/>
        <v>156300</v>
      </c>
      <c r="L66" s="244">
        <v>28621</v>
      </c>
      <c r="M66" s="348">
        <f t="shared" si="4"/>
        <v>156200.01</v>
      </c>
      <c r="N66" s="346">
        <f t="shared" si="16"/>
        <v>156300</v>
      </c>
      <c r="O66" s="347">
        <v>28621</v>
      </c>
      <c r="P66" s="343">
        <f t="shared" si="5"/>
        <v>156200.01</v>
      </c>
      <c r="Q66" s="343">
        <f t="shared" si="17"/>
        <v>156300</v>
      </c>
      <c r="R66" s="244">
        <v>28621</v>
      </c>
      <c r="S66" s="348">
        <f t="shared" si="6"/>
        <v>156200.01</v>
      </c>
      <c r="T66" s="346">
        <f t="shared" si="18"/>
        <v>156300</v>
      </c>
      <c r="U66" s="347">
        <v>28621</v>
      </c>
      <c r="V66" s="343">
        <f t="shared" si="7"/>
        <v>156200.01</v>
      </c>
      <c r="W66" s="343">
        <f t="shared" si="19"/>
        <v>156300</v>
      </c>
      <c r="X66" s="244">
        <v>28621</v>
      </c>
      <c r="Y66" s="348">
        <f t="shared" si="8"/>
        <v>181200.01</v>
      </c>
      <c r="Z66" s="346">
        <f t="shared" si="20"/>
        <v>181300</v>
      </c>
      <c r="AA66" s="347">
        <v>45590</v>
      </c>
      <c r="AB66" s="348">
        <f t="shared" si="9"/>
        <v>181200.01</v>
      </c>
      <c r="AC66" s="346">
        <f t="shared" si="21"/>
        <v>181300</v>
      </c>
      <c r="AD66" s="347">
        <v>45590</v>
      </c>
      <c r="AE66" s="348">
        <f t="shared" si="10"/>
        <v>181200.01</v>
      </c>
      <c r="AF66" s="346">
        <f t="shared" si="22"/>
        <v>181300</v>
      </c>
      <c r="AG66" s="347">
        <v>45590</v>
      </c>
      <c r="AH66" s="348">
        <f t="shared" si="11"/>
        <v>181200.01</v>
      </c>
      <c r="AI66" s="346">
        <f t="shared" si="23"/>
        <v>181300</v>
      </c>
      <c r="AJ66" s="347">
        <v>45590</v>
      </c>
    </row>
    <row r="67" spans="1:36" x14ac:dyDescent="0.2">
      <c r="A67" s="348">
        <f t="shared" si="0"/>
        <v>156300.01</v>
      </c>
      <c r="B67" s="346">
        <f t="shared" si="12"/>
        <v>156400</v>
      </c>
      <c r="C67" s="347">
        <v>28426</v>
      </c>
      <c r="D67" s="343">
        <f t="shared" si="1"/>
        <v>156300.01</v>
      </c>
      <c r="E67" s="343">
        <f t="shared" si="13"/>
        <v>156400</v>
      </c>
      <c r="F67" s="244">
        <v>28426</v>
      </c>
      <c r="G67" s="348">
        <f t="shared" si="2"/>
        <v>156300.01</v>
      </c>
      <c r="H67" s="346">
        <f t="shared" si="14"/>
        <v>156400</v>
      </c>
      <c r="I67" s="347">
        <v>28426</v>
      </c>
      <c r="J67" s="343">
        <f t="shared" si="3"/>
        <v>156300.01</v>
      </c>
      <c r="K67" s="343">
        <f t="shared" si="15"/>
        <v>156400</v>
      </c>
      <c r="L67" s="244">
        <v>28426</v>
      </c>
      <c r="M67" s="348">
        <f t="shared" si="4"/>
        <v>156300.01</v>
      </c>
      <c r="N67" s="346">
        <f t="shared" si="16"/>
        <v>156400</v>
      </c>
      <c r="O67" s="347">
        <v>28426</v>
      </c>
      <c r="P67" s="343">
        <f t="shared" si="5"/>
        <v>156300.01</v>
      </c>
      <c r="Q67" s="343">
        <f t="shared" si="17"/>
        <v>156400</v>
      </c>
      <c r="R67" s="244">
        <v>28426</v>
      </c>
      <c r="S67" s="348">
        <f t="shared" si="6"/>
        <v>156300.01</v>
      </c>
      <c r="T67" s="346">
        <f t="shared" si="18"/>
        <v>156400</v>
      </c>
      <c r="U67" s="347">
        <v>28426</v>
      </c>
      <c r="V67" s="343">
        <f t="shared" si="7"/>
        <v>156300.01</v>
      </c>
      <c r="W67" s="343">
        <f t="shared" si="19"/>
        <v>156400</v>
      </c>
      <c r="X67" s="244">
        <v>28426</v>
      </c>
      <c r="Y67" s="348">
        <f t="shared" si="8"/>
        <v>181300.01</v>
      </c>
      <c r="Z67" s="346">
        <f t="shared" si="20"/>
        <v>181400</v>
      </c>
      <c r="AA67" s="347">
        <v>45345</v>
      </c>
      <c r="AB67" s="348">
        <f t="shared" si="9"/>
        <v>181300.01</v>
      </c>
      <c r="AC67" s="346">
        <f t="shared" si="21"/>
        <v>181400</v>
      </c>
      <c r="AD67" s="347">
        <v>45345</v>
      </c>
      <c r="AE67" s="348">
        <f t="shared" si="10"/>
        <v>181300.01</v>
      </c>
      <c r="AF67" s="346">
        <f t="shared" si="22"/>
        <v>181400</v>
      </c>
      <c r="AG67" s="347">
        <v>45345</v>
      </c>
      <c r="AH67" s="348">
        <f t="shared" si="11"/>
        <v>181300.01</v>
      </c>
      <c r="AI67" s="346">
        <f t="shared" si="23"/>
        <v>181400</v>
      </c>
      <c r="AJ67" s="347">
        <v>45345</v>
      </c>
    </row>
    <row r="68" spans="1:36" x14ac:dyDescent="0.2">
      <c r="A68" s="348">
        <f t="shared" si="0"/>
        <v>156400.01</v>
      </c>
      <c r="B68" s="346">
        <f t="shared" si="12"/>
        <v>156500</v>
      </c>
      <c r="C68" s="347">
        <v>28231</v>
      </c>
      <c r="D68" s="343">
        <f t="shared" si="1"/>
        <v>156400.01</v>
      </c>
      <c r="E68" s="343">
        <f t="shared" si="13"/>
        <v>156500</v>
      </c>
      <c r="F68" s="244">
        <v>28231</v>
      </c>
      <c r="G68" s="348">
        <f t="shared" si="2"/>
        <v>156400.01</v>
      </c>
      <c r="H68" s="346">
        <f t="shared" si="14"/>
        <v>156500</v>
      </c>
      <c r="I68" s="347">
        <v>28231</v>
      </c>
      <c r="J68" s="343">
        <f t="shared" si="3"/>
        <v>156400.01</v>
      </c>
      <c r="K68" s="343">
        <f t="shared" si="15"/>
        <v>156500</v>
      </c>
      <c r="L68" s="244">
        <v>28231</v>
      </c>
      <c r="M68" s="348">
        <f t="shared" si="4"/>
        <v>156400.01</v>
      </c>
      <c r="N68" s="346">
        <f t="shared" si="16"/>
        <v>156500</v>
      </c>
      <c r="O68" s="347">
        <v>28231</v>
      </c>
      <c r="P68" s="343">
        <f t="shared" si="5"/>
        <v>156400.01</v>
      </c>
      <c r="Q68" s="343">
        <f t="shared" si="17"/>
        <v>156500</v>
      </c>
      <c r="R68" s="244">
        <v>28231</v>
      </c>
      <c r="S68" s="348">
        <f t="shared" si="6"/>
        <v>156400.01</v>
      </c>
      <c r="T68" s="346">
        <f t="shared" si="18"/>
        <v>156500</v>
      </c>
      <c r="U68" s="347">
        <v>28231</v>
      </c>
      <c r="V68" s="343">
        <f t="shared" si="7"/>
        <v>156400.01</v>
      </c>
      <c r="W68" s="343">
        <f t="shared" si="19"/>
        <v>156500</v>
      </c>
      <c r="X68" s="244">
        <v>28231</v>
      </c>
      <c r="Y68" s="348">
        <f t="shared" si="8"/>
        <v>181400.01</v>
      </c>
      <c r="Z68" s="346">
        <f t="shared" si="20"/>
        <v>181500</v>
      </c>
      <c r="AA68" s="347">
        <v>45100</v>
      </c>
      <c r="AB68" s="348">
        <f t="shared" si="9"/>
        <v>181400.01</v>
      </c>
      <c r="AC68" s="346">
        <f t="shared" si="21"/>
        <v>181500</v>
      </c>
      <c r="AD68" s="347">
        <v>45100</v>
      </c>
      <c r="AE68" s="348">
        <f t="shared" si="10"/>
        <v>181400.01</v>
      </c>
      <c r="AF68" s="346">
        <f t="shared" si="22"/>
        <v>181500</v>
      </c>
      <c r="AG68" s="347">
        <v>45100</v>
      </c>
      <c r="AH68" s="348">
        <f t="shared" si="11"/>
        <v>181400.01</v>
      </c>
      <c r="AI68" s="346">
        <f t="shared" si="23"/>
        <v>181500</v>
      </c>
      <c r="AJ68" s="347">
        <v>45100</v>
      </c>
    </row>
    <row r="69" spans="1:36" x14ac:dyDescent="0.2">
      <c r="A69" s="348">
        <f t="shared" si="0"/>
        <v>156500.01</v>
      </c>
      <c r="B69" s="346">
        <f t="shared" si="12"/>
        <v>156600</v>
      </c>
      <c r="C69" s="347">
        <v>28037</v>
      </c>
      <c r="D69" s="343">
        <f t="shared" si="1"/>
        <v>156500.01</v>
      </c>
      <c r="E69" s="343">
        <f t="shared" si="13"/>
        <v>156600</v>
      </c>
      <c r="F69" s="244">
        <v>28037</v>
      </c>
      <c r="G69" s="348">
        <f t="shared" si="2"/>
        <v>156500.01</v>
      </c>
      <c r="H69" s="346">
        <f t="shared" si="14"/>
        <v>156600</v>
      </c>
      <c r="I69" s="347">
        <v>28037</v>
      </c>
      <c r="J69" s="343">
        <f t="shared" si="3"/>
        <v>156500.01</v>
      </c>
      <c r="K69" s="343">
        <f t="shared" si="15"/>
        <v>156600</v>
      </c>
      <c r="L69" s="244">
        <v>28037</v>
      </c>
      <c r="M69" s="348">
        <f t="shared" si="4"/>
        <v>156500.01</v>
      </c>
      <c r="N69" s="346">
        <f t="shared" si="16"/>
        <v>156600</v>
      </c>
      <c r="O69" s="347">
        <v>28037</v>
      </c>
      <c r="P69" s="343">
        <f t="shared" si="5"/>
        <v>156500.01</v>
      </c>
      <c r="Q69" s="343">
        <f t="shared" si="17"/>
        <v>156600</v>
      </c>
      <c r="R69" s="244">
        <v>28037</v>
      </c>
      <c r="S69" s="348">
        <f t="shared" si="6"/>
        <v>156500.01</v>
      </c>
      <c r="T69" s="346">
        <f t="shared" si="18"/>
        <v>156600</v>
      </c>
      <c r="U69" s="347">
        <v>28037</v>
      </c>
      <c r="V69" s="343">
        <f t="shared" si="7"/>
        <v>156500.01</v>
      </c>
      <c r="W69" s="343">
        <f t="shared" si="19"/>
        <v>156600</v>
      </c>
      <c r="X69" s="244">
        <v>28037</v>
      </c>
      <c r="Y69" s="348">
        <f t="shared" si="8"/>
        <v>181500.01</v>
      </c>
      <c r="Z69" s="346">
        <f t="shared" si="20"/>
        <v>181600</v>
      </c>
      <c r="AA69" s="347">
        <v>44857</v>
      </c>
      <c r="AB69" s="348">
        <f t="shared" si="9"/>
        <v>181500.01</v>
      </c>
      <c r="AC69" s="346">
        <f t="shared" si="21"/>
        <v>181600</v>
      </c>
      <c r="AD69" s="347">
        <v>44857</v>
      </c>
      <c r="AE69" s="348">
        <f t="shared" si="10"/>
        <v>181500.01</v>
      </c>
      <c r="AF69" s="346">
        <f t="shared" si="22"/>
        <v>181600</v>
      </c>
      <c r="AG69" s="347">
        <v>44857</v>
      </c>
      <c r="AH69" s="348">
        <f t="shared" si="11"/>
        <v>181500.01</v>
      </c>
      <c r="AI69" s="346">
        <f t="shared" si="23"/>
        <v>181600</v>
      </c>
      <c r="AJ69" s="347">
        <v>44857</v>
      </c>
    </row>
    <row r="70" spans="1:36" x14ac:dyDescent="0.2">
      <c r="A70" s="348">
        <f t="shared" ref="A70:A133" si="24">+B69+0.01</f>
        <v>156600.01</v>
      </c>
      <c r="B70" s="346">
        <f t="shared" si="12"/>
        <v>156700</v>
      </c>
      <c r="C70" s="347">
        <v>27844</v>
      </c>
      <c r="D70" s="343">
        <f t="shared" ref="D70:D133" si="25">+E69+0.01</f>
        <v>156600.01</v>
      </c>
      <c r="E70" s="343">
        <f t="shared" si="13"/>
        <v>156700</v>
      </c>
      <c r="F70" s="244">
        <v>27844</v>
      </c>
      <c r="G70" s="348">
        <f t="shared" ref="G70:G133" si="26">+H69+0.01</f>
        <v>156600.01</v>
      </c>
      <c r="H70" s="346">
        <f t="shared" si="14"/>
        <v>156700</v>
      </c>
      <c r="I70" s="347">
        <v>27844</v>
      </c>
      <c r="J70" s="343">
        <f t="shared" ref="J70:J133" si="27">+K69+0.01</f>
        <v>156600.01</v>
      </c>
      <c r="K70" s="343">
        <f t="shared" si="15"/>
        <v>156700</v>
      </c>
      <c r="L70" s="244">
        <v>27844</v>
      </c>
      <c r="M70" s="348">
        <f t="shared" ref="M70:M133" si="28">+N69+0.01</f>
        <v>156600.01</v>
      </c>
      <c r="N70" s="346">
        <f t="shared" si="16"/>
        <v>156700</v>
      </c>
      <c r="O70" s="347">
        <v>27844</v>
      </c>
      <c r="P70" s="343">
        <f t="shared" ref="P70:P133" si="29">+Q69+0.01</f>
        <v>156600.01</v>
      </c>
      <c r="Q70" s="343">
        <f t="shared" si="17"/>
        <v>156700</v>
      </c>
      <c r="R70" s="244">
        <v>27844</v>
      </c>
      <c r="S70" s="348">
        <f t="shared" ref="S70:S133" si="30">+T69+0.01</f>
        <v>156600.01</v>
      </c>
      <c r="T70" s="346">
        <f t="shared" si="18"/>
        <v>156700</v>
      </c>
      <c r="U70" s="347">
        <v>27844</v>
      </c>
      <c r="V70" s="343">
        <f t="shared" ref="V70:V133" si="31">+W69+0.01</f>
        <v>156600.01</v>
      </c>
      <c r="W70" s="343">
        <f t="shared" si="19"/>
        <v>156700</v>
      </c>
      <c r="X70" s="244">
        <v>27844</v>
      </c>
      <c r="Y70" s="348">
        <f t="shared" ref="Y70:Y133" si="32">+Z69+0.01</f>
        <v>181600.01</v>
      </c>
      <c r="Z70" s="346">
        <f t="shared" si="20"/>
        <v>181700</v>
      </c>
      <c r="AA70" s="347">
        <v>44614</v>
      </c>
      <c r="AB70" s="348">
        <f t="shared" ref="AB70:AB133" si="33">+AC69+0.01</f>
        <v>181600.01</v>
      </c>
      <c r="AC70" s="346">
        <f t="shared" si="21"/>
        <v>181700</v>
      </c>
      <c r="AD70" s="347">
        <v>44614</v>
      </c>
      <c r="AE70" s="348">
        <f t="shared" ref="AE70:AE133" si="34">+AF69+0.01</f>
        <v>181600.01</v>
      </c>
      <c r="AF70" s="346">
        <f t="shared" si="22"/>
        <v>181700</v>
      </c>
      <c r="AG70" s="347">
        <v>44614</v>
      </c>
      <c r="AH70" s="348">
        <f t="shared" ref="AH70:AH133" si="35">+AI69+0.01</f>
        <v>181600.01</v>
      </c>
      <c r="AI70" s="346">
        <f t="shared" si="23"/>
        <v>181700</v>
      </c>
      <c r="AJ70" s="347">
        <v>44614</v>
      </c>
    </row>
    <row r="71" spans="1:36" x14ac:dyDescent="0.2">
      <c r="A71" s="348">
        <f t="shared" si="24"/>
        <v>156700.01</v>
      </c>
      <c r="B71" s="346">
        <f t="shared" ref="B71:B134" si="36">+B70+100</f>
        <v>156800</v>
      </c>
      <c r="C71" s="347">
        <v>27651</v>
      </c>
      <c r="D71" s="343">
        <f t="shared" si="25"/>
        <v>156700.01</v>
      </c>
      <c r="E71" s="343">
        <f t="shared" ref="E71:E134" si="37">+E70+100</f>
        <v>156800</v>
      </c>
      <c r="F71" s="244">
        <v>27651</v>
      </c>
      <c r="G71" s="348">
        <f t="shared" si="26"/>
        <v>156700.01</v>
      </c>
      <c r="H71" s="346">
        <f t="shared" ref="H71:H134" si="38">+H70+100</f>
        <v>156800</v>
      </c>
      <c r="I71" s="347">
        <v>27651</v>
      </c>
      <c r="J71" s="343">
        <f t="shared" si="27"/>
        <v>156700.01</v>
      </c>
      <c r="K71" s="343">
        <f t="shared" ref="K71:K134" si="39">+K70+100</f>
        <v>156800</v>
      </c>
      <c r="L71" s="244">
        <v>27651</v>
      </c>
      <c r="M71" s="348">
        <f t="shared" si="28"/>
        <v>156700.01</v>
      </c>
      <c r="N71" s="346">
        <f t="shared" ref="N71:N134" si="40">+N70+100</f>
        <v>156800</v>
      </c>
      <c r="O71" s="347">
        <v>27651</v>
      </c>
      <c r="P71" s="343">
        <f t="shared" si="29"/>
        <v>156700.01</v>
      </c>
      <c r="Q71" s="343">
        <f t="shared" ref="Q71:Q134" si="41">+Q70+100</f>
        <v>156800</v>
      </c>
      <c r="R71" s="244">
        <v>27651</v>
      </c>
      <c r="S71" s="348">
        <f t="shared" si="30"/>
        <v>156700.01</v>
      </c>
      <c r="T71" s="346">
        <f t="shared" ref="T71:T134" si="42">+T70+100</f>
        <v>156800</v>
      </c>
      <c r="U71" s="347">
        <v>27651</v>
      </c>
      <c r="V71" s="343">
        <f t="shared" si="31"/>
        <v>156700.01</v>
      </c>
      <c r="W71" s="343">
        <f t="shared" ref="W71:W134" si="43">+W70+100</f>
        <v>156800</v>
      </c>
      <c r="X71" s="244">
        <v>27651</v>
      </c>
      <c r="Y71" s="348">
        <f t="shared" si="32"/>
        <v>181700.01</v>
      </c>
      <c r="Z71" s="346">
        <f t="shared" ref="Z71:Z134" si="44">+Z70+100</f>
        <v>181800</v>
      </c>
      <c r="AA71" s="347">
        <v>44371</v>
      </c>
      <c r="AB71" s="348">
        <f t="shared" si="33"/>
        <v>181700.01</v>
      </c>
      <c r="AC71" s="346">
        <f t="shared" ref="AC71:AC134" si="45">+AC70+100</f>
        <v>181800</v>
      </c>
      <c r="AD71" s="347">
        <v>44371</v>
      </c>
      <c r="AE71" s="348">
        <f t="shared" si="34"/>
        <v>181700.01</v>
      </c>
      <c r="AF71" s="346">
        <f t="shared" ref="AF71:AF134" si="46">+AF70+100</f>
        <v>181800</v>
      </c>
      <c r="AG71" s="347">
        <v>44371</v>
      </c>
      <c r="AH71" s="348">
        <f t="shared" si="35"/>
        <v>181700.01</v>
      </c>
      <c r="AI71" s="346">
        <f t="shared" ref="AI71:AI134" si="47">+AI70+100</f>
        <v>181800</v>
      </c>
      <c r="AJ71" s="347">
        <v>44371</v>
      </c>
    </row>
    <row r="72" spans="1:36" x14ac:dyDescent="0.2">
      <c r="A72" s="348">
        <f t="shared" si="24"/>
        <v>156800.01</v>
      </c>
      <c r="B72" s="346">
        <f t="shared" si="36"/>
        <v>156900</v>
      </c>
      <c r="C72" s="347">
        <v>27458</v>
      </c>
      <c r="D72" s="343">
        <f t="shared" si="25"/>
        <v>156800.01</v>
      </c>
      <c r="E72" s="343">
        <f t="shared" si="37"/>
        <v>156900</v>
      </c>
      <c r="F72" s="244">
        <v>27458</v>
      </c>
      <c r="G72" s="348">
        <f t="shared" si="26"/>
        <v>156800.01</v>
      </c>
      <c r="H72" s="346">
        <f t="shared" si="38"/>
        <v>156900</v>
      </c>
      <c r="I72" s="347">
        <v>27458</v>
      </c>
      <c r="J72" s="343">
        <f t="shared" si="27"/>
        <v>156800.01</v>
      </c>
      <c r="K72" s="343">
        <f t="shared" si="39"/>
        <v>156900</v>
      </c>
      <c r="L72" s="244">
        <v>27458</v>
      </c>
      <c r="M72" s="348">
        <f t="shared" si="28"/>
        <v>156800.01</v>
      </c>
      <c r="N72" s="346">
        <f t="shared" si="40"/>
        <v>156900</v>
      </c>
      <c r="O72" s="347">
        <v>27458</v>
      </c>
      <c r="P72" s="343">
        <f t="shared" si="29"/>
        <v>156800.01</v>
      </c>
      <c r="Q72" s="343">
        <f t="shared" si="41"/>
        <v>156900</v>
      </c>
      <c r="R72" s="244">
        <v>27458</v>
      </c>
      <c r="S72" s="348">
        <f t="shared" si="30"/>
        <v>156800.01</v>
      </c>
      <c r="T72" s="346">
        <f t="shared" si="42"/>
        <v>156900</v>
      </c>
      <c r="U72" s="347">
        <v>27458</v>
      </c>
      <c r="V72" s="343">
        <f t="shared" si="31"/>
        <v>156800.01</v>
      </c>
      <c r="W72" s="343">
        <f t="shared" si="43"/>
        <v>156900</v>
      </c>
      <c r="X72" s="244">
        <v>27458</v>
      </c>
      <c r="Y72" s="348">
        <f t="shared" si="32"/>
        <v>181800.01</v>
      </c>
      <c r="Z72" s="346">
        <f t="shared" si="44"/>
        <v>181900</v>
      </c>
      <c r="AA72" s="347">
        <v>44130</v>
      </c>
      <c r="AB72" s="348">
        <f t="shared" si="33"/>
        <v>181800.01</v>
      </c>
      <c r="AC72" s="346">
        <f t="shared" si="45"/>
        <v>181900</v>
      </c>
      <c r="AD72" s="347">
        <v>44130</v>
      </c>
      <c r="AE72" s="348">
        <f t="shared" si="34"/>
        <v>181800.01</v>
      </c>
      <c r="AF72" s="346">
        <f t="shared" si="46"/>
        <v>181900</v>
      </c>
      <c r="AG72" s="347">
        <v>44130</v>
      </c>
      <c r="AH72" s="348">
        <f t="shared" si="35"/>
        <v>181800.01</v>
      </c>
      <c r="AI72" s="346">
        <f t="shared" si="47"/>
        <v>181900</v>
      </c>
      <c r="AJ72" s="347">
        <v>44130</v>
      </c>
    </row>
    <row r="73" spans="1:36" x14ac:dyDescent="0.2">
      <c r="A73" s="348">
        <f t="shared" si="24"/>
        <v>156900.01</v>
      </c>
      <c r="B73" s="346">
        <f t="shared" si="36"/>
        <v>157000</v>
      </c>
      <c r="C73" s="347">
        <v>27266</v>
      </c>
      <c r="D73" s="343">
        <f t="shared" si="25"/>
        <v>156900.01</v>
      </c>
      <c r="E73" s="343">
        <f t="shared" si="37"/>
        <v>157000</v>
      </c>
      <c r="F73" s="244">
        <v>27266</v>
      </c>
      <c r="G73" s="348">
        <f t="shared" si="26"/>
        <v>156900.01</v>
      </c>
      <c r="H73" s="346">
        <f t="shared" si="38"/>
        <v>157000</v>
      </c>
      <c r="I73" s="347">
        <v>27266</v>
      </c>
      <c r="J73" s="343">
        <f t="shared" si="27"/>
        <v>156900.01</v>
      </c>
      <c r="K73" s="343">
        <f t="shared" si="39"/>
        <v>157000</v>
      </c>
      <c r="L73" s="244">
        <v>27266</v>
      </c>
      <c r="M73" s="348">
        <f t="shared" si="28"/>
        <v>156900.01</v>
      </c>
      <c r="N73" s="346">
        <f t="shared" si="40"/>
        <v>157000</v>
      </c>
      <c r="O73" s="347">
        <v>27266</v>
      </c>
      <c r="P73" s="343">
        <f t="shared" si="29"/>
        <v>156900.01</v>
      </c>
      <c r="Q73" s="343">
        <f t="shared" si="41"/>
        <v>157000</v>
      </c>
      <c r="R73" s="244">
        <v>27266</v>
      </c>
      <c r="S73" s="348">
        <f t="shared" si="30"/>
        <v>156900.01</v>
      </c>
      <c r="T73" s="346">
        <f t="shared" si="42"/>
        <v>157000</v>
      </c>
      <c r="U73" s="347">
        <v>27266</v>
      </c>
      <c r="V73" s="343">
        <f t="shared" si="31"/>
        <v>156900.01</v>
      </c>
      <c r="W73" s="343">
        <f t="shared" si="43"/>
        <v>157000</v>
      </c>
      <c r="X73" s="244">
        <v>27266</v>
      </c>
      <c r="Y73" s="348">
        <f t="shared" si="32"/>
        <v>181900.01</v>
      </c>
      <c r="Z73" s="346">
        <f t="shared" si="44"/>
        <v>182000</v>
      </c>
      <c r="AA73" s="347">
        <v>43888</v>
      </c>
      <c r="AB73" s="348">
        <f t="shared" si="33"/>
        <v>181900.01</v>
      </c>
      <c r="AC73" s="346">
        <f t="shared" si="45"/>
        <v>182000</v>
      </c>
      <c r="AD73" s="347">
        <v>43888</v>
      </c>
      <c r="AE73" s="348">
        <f t="shared" si="34"/>
        <v>181900.01</v>
      </c>
      <c r="AF73" s="346">
        <f t="shared" si="46"/>
        <v>182000</v>
      </c>
      <c r="AG73" s="347">
        <v>43888</v>
      </c>
      <c r="AH73" s="348">
        <f t="shared" si="35"/>
        <v>181900.01</v>
      </c>
      <c r="AI73" s="346">
        <f t="shared" si="47"/>
        <v>182000</v>
      </c>
      <c r="AJ73" s="347">
        <v>43888</v>
      </c>
    </row>
    <row r="74" spans="1:36" x14ac:dyDescent="0.2">
      <c r="A74" s="348">
        <f t="shared" si="24"/>
        <v>157000.01</v>
      </c>
      <c r="B74" s="346">
        <f t="shared" si="36"/>
        <v>157100</v>
      </c>
      <c r="C74" s="347">
        <v>27074</v>
      </c>
      <c r="D74" s="343">
        <f t="shared" si="25"/>
        <v>157000.01</v>
      </c>
      <c r="E74" s="343">
        <f t="shared" si="37"/>
        <v>157100</v>
      </c>
      <c r="F74" s="244">
        <v>27074</v>
      </c>
      <c r="G74" s="348">
        <f t="shared" si="26"/>
        <v>157000.01</v>
      </c>
      <c r="H74" s="346">
        <f t="shared" si="38"/>
        <v>157100</v>
      </c>
      <c r="I74" s="347">
        <v>27074</v>
      </c>
      <c r="J74" s="343">
        <f t="shared" si="27"/>
        <v>157000.01</v>
      </c>
      <c r="K74" s="343">
        <f t="shared" si="39"/>
        <v>157100</v>
      </c>
      <c r="L74" s="244">
        <v>27074</v>
      </c>
      <c r="M74" s="348">
        <f t="shared" si="28"/>
        <v>157000.01</v>
      </c>
      <c r="N74" s="346">
        <f t="shared" si="40"/>
        <v>157100</v>
      </c>
      <c r="O74" s="347">
        <v>27074</v>
      </c>
      <c r="P74" s="343">
        <f t="shared" si="29"/>
        <v>157000.01</v>
      </c>
      <c r="Q74" s="343">
        <f t="shared" si="41"/>
        <v>157100</v>
      </c>
      <c r="R74" s="244">
        <v>27074</v>
      </c>
      <c r="S74" s="348">
        <f t="shared" si="30"/>
        <v>157000.01</v>
      </c>
      <c r="T74" s="346">
        <f t="shared" si="42"/>
        <v>157100</v>
      </c>
      <c r="U74" s="347">
        <v>27074</v>
      </c>
      <c r="V74" s="343">
        <f t="shared" si="31"/>
        <v>157000.01</v>
      </c>
      <c r="W74" s="343">
        <f t="shared" si="43"/>
        <v>157100</v>
      </c>
      <c r="X74" s="244">
        <v>27074</v>
      </c>
      <c r="Y74" s="348">
        <f t="shared" si="32"/>
        <v>182000.01</v>
      </c>
      <c r="Z74" s="346">
        <f t="shared" si="44"/>
        <v>182100</v>
      </c>
      <c r="AA74" s="347">
        <v>43648</v>
      </c>
      <c r="AB74" s="348">
        <f t="shared" si="33"/>
        <v>182000.01</v>
      </c>
      <c r="AC74" s="346">
        <f t="shared" si="45"/>
        <v>182100</v>
      </c>
      <c r="AD74" s="347">
        <v>43648</v>
      </c>
      <c r="AE74" s="348">
        <f t="shared" si="34"/>
        <v>182000.01</v>
      </c>
      <c r="AF74" s="346">
        <f t="shared" si="46"/>
        <v>182100</v>
      </c>
      <c r="AG74" s="347">
        <v>43648</v>
      </c>
      <c r="AH74" s="348">
        <f t="shared" si="35"/>
        <v>182000.01</v>
      </c>
      <c r="AI74" s="346">
        <f t="shared" si="47"/>
        <v>182100</v>
      </c>
      <c r="AJ74" s="347">
        <v>43648</v>
      </c>
    </row>
    <row r="75" spans="1:36" x14ac:dyDescent="0.2">
      <c r="A75" s="348">
        <f t="shared" si="24"/>
        <v>157100.01</v>
      </c>
      <c r="B75" s="346">
        <f t="shared" si="36"/>
        <v>157200</v>
      </c>
      <c r="C75" s="347">
        <v>26883</v>
      </c>
      <c r="D75" s="343">
        <f t="shared" si="25"/>
        <v>157100.01</v>
      </c>
      <c r="E75" s="343">
        <f t="shared" si="37"/>
        <v>157200</v>
      </c>
      <c r="F75" s="244">
        <v>26883</v>
      </c>
      <c r="G75" s="348">
        <f t="shared" si="26"/>
        <v>157100.01</v>
      </c>
      <c r="H75" s="346">
        <f t="shared" si="38"/>
        <v>157200</v>
      </c>
      <c r="I75" s="347">
        <v>26883</v>
      </c>
      <c r="J75" s="343">
        <f t="shared" si="27"/>
        <v>157100.01</v>
      </c>
      <c r="K75" s="343">
        <f t="shared" si="39"/>
        <v>157200</v>
      </c>
      <c r="L75" s="244">
        <v>26883</v>
      </c>
      <c r="M75" s="348">
        <f t="shared" si="28"/>
        <v>157100.01</v>
      </c>
      <c r="N75" s="346">
        <f t="shared" si="40"/>
        <v>157200</v>
      </c>
      <c r="O75" s="347">
        <v>26883</v>
      </c>
      <c r="P75" s="343">
        <f t="shared" si="29"/>
        <v>157100.01</v>
      </c>
      <c r="Q75" s="343">
        <f t="shared" si="41"/>
        <v>157200</v>
      </c>
      <c r="R75" s="244">
        <v>26883</v>
      </c>
      <c r="S75" s="348">
        <f t="shared" si="30"/>
        <v>157100.01</v>
      </c>
      <c r="T75" s="346">
        <f t="shared" si="42"/>
        <v>157200</v>
      </c>
      <c r="U75" s="347">
        <v>26883</v>
      </c>
      <c r="V75" s="343">
        <f t="shared" si="31"/>
        <v>157100.01</v>
      </c>
      <c r="W75" s="343">
        <f t="shared" si="43"/>
        <v>157200</v>
      </c>
      <c r="X75" s="244">
        <v>26883</v>
      </c>
      <c r="Y75" s="348">
        <f t="shared" si="32"/>
        <v>182100.01</v>
      </c>
      <c r="Z75" s="346">
        <f t="shared" si="44"/>
        <v>182200</v>
      </c>
      <c r="AA75" s="347">
        <v>43408</v>
      </c>
      <c r="AB75" s="348">
        <f t="shared" si="33"/>
        <v>182100.01</v>
      </c>
      <c r="AC75" s="346">
        <f t="shared" si="45"/>
        <v>182200</v>
      </c>
      <c r="AD75" s="347">
        <v>43408</v>
      </c>
      <c r="AE75" s="348">
        <f t="shared" si="34"/>
        <v>182100.01</v>
      </c>
      <c r="AF75" s="346">
        <f t="shared" si="46"/>
        <v>182200</v>
      </c>
      <c r="AG75" s="347">
        <v>43408</v>
      </c>
      <c r="AH75" s="348">
        <f t="shared" si="35"/>
        <v>182100.01</v>
      </c>
      <c r="AI75" s="346">
        <f t="shared" si="47"/>
        <v>182200</v>
      </c>
      <c r="AJ75" s="347">
        <v>43408</v>
      </c>
    </row>
    <row r="76" spans="1:36" x14ac:dyDescent="0.2">
      <c r="A76" s="348">
        <f t="shared" si="24"/>
        <v>157200.01</v>
      </c>
      <c r="B76" s="346">
        <f t="shared" si="36"/>
        <v>157300</v>
      </c>
      <c r="C76" s="347">
        <v>26692</v>
      </c>
      <c r="D76" s="343">
        <f t="shared" si="25"/>
        <v>157200.01</v>
      </c>
      <c r="E76" s="343">
        <f t="shared" si="37"/>
        <v>157300</v>
      </c>
      <c r="F76" s="244">
        <v>26692</v>
      </c>
      <c r="G76" s="348">
        <f t="shared" si="26"/>
        <v>157200.01</v>
      </c>
      <c r="H76" s="346">
        <f t="shared" si="38"/>
        <v>157300</v>
      </c>
      <c r="I76" s="347">
        <v>26692</v>
      </c>
      <c r="J76" s="343">
        <f t="shared" si="27"/>
        <v>157200.01</v>
      </c>
      <c r="K76" s="343">
        <f t="shared" si="39"/>
        <v>157300</v>
      </c>
      <c r="L76" s="244">
        <v>26692</v>
      </c>
      <c r="M76" s="348">
        <f t="shared" si="28"/>
        <v>157200.01</v>
      </c>
      <c r="N76" s="346">
        <f t="shared" si="40"/>
        <v>157300</v>
      </c>
      <c r="O76" s="347">
        <v>26692</v>
      </c>
      <c r="P76" s="343">
        <f t="shared" si="29"/>
        <v>157200.01</v>
      </c>
      <c r="Q76" s="343">
        <f t="shared" si="41"/>
        <v>157300</v>
      </c>
      <c r="R76" s="244">
        <v>26692</v>
      </c>
      <c r="S76" s="348">
        <f t="shared" si="30"/>
        <v>157200.01</v>
      </c>
      <c r="T76" s="346">
        <f t="shared" si="42"/>
        <v>157300</v>
      </c>
      <c r="U76" s="347">
        <v>26692</v>
      </c>
      <c r="V76" s="343">
        <f t="shared" si="31"/>
        <v>157200.01</v>
      </c>
      <c r="W76" s="343">
        <f t="shared" si="43"/>
        <v>157300</v>
      </c>
      <c r="X76" s="244">
        <v>26692</v>
      </c>
      <c r="Y76" s="348">
        <f t="shared" si="32"/>
        <v>182200.01</v>
      </c>
      <c r="Z76" s="346">
        <f t="shared" si="44"/>
        <v>182300</v>
      </c>
      <c r="AA76" s="347">
        <v>43168</v>
      </c>
      <c r="AB76" s="348">
        <f t="shared" si="33"/>
        <v>182200.01</v>
      </c>
      <c r="AC76" s="346">
        <f t="shared" si="45"/>
        <v>182300</v>
      </c>
      <c r="AD76" s="347">
        <v>43168</v>
      </c>
      <c r="AE76" s="348">
        <f t="shared" si="34"/>
        <v>182200.01</v>
      </c>
      <c r="AF76" s="346">
        <f t="shared" si="46"/>
        <v>182300</v>
      </c>
      <c r="AG76" s="347">
        <v>43168</v>
      </c>
      <c r="AH76" s="348">
        <f t="shared" si="35"/>
        <v>182200.01</v>
      </c>
      <c r="AI76" s="346">
        <f t="shared" si="47"/>
        <v>182300</v>
      </c>
      <c r="AJ76" s="347">
        <v>43168</v>
      </c>
    </row>
    <row r="77" spans="1:36" x14ac:dyDescent="0.2">
      <c r="A77" s="348">
        <f t="shared" si="24"/>
        <v>157300.01</v>
      </c>
      <c r="B77" s="346">
        <f t="shared" si="36"/>
        <v>157400</v>
      </c>
      <c r="C77" s="347">
        <v>26501</v>
      </c>
      <c r="D77" s="343">
        <f t="shared" si="25"/>
        <v>157300.01</v>
      </c>
      <c r="E77" s="343">
        <f t="shared" si="37"/>
        <v>157400</v>
      </c>
      <c r="F77" s="244">
        <v>26501</v>
      </c>
      <c r="G77" s="348">
        <f t="shared" si="26"/>
        <v>157300.01</v>
      </c>
      <c r="H77" s="346">
        <f t="shared" si="38"/>
        <v>157400</v>
      </c>
      <c r="I77" s="347">
        <v>26501</v>
      </c>
      <c r="J77" s="343">
        <f t="shared" si="27"/>
        <v>157300.01</v>
      </c>
      <c r="K77" s="343">
        <f t="shared" si="39"/>
        <v>157400</v>
      </c>
      <c r="L77" s="244">
        <v>26501</v>
      </c>
      <c r="M77" s="348">
        <f t="shared" si="28"/>
        <v>157300.01</v>
      </c>
      <c r="N77" s="346">
        <f t="shared" si="40"/>
        <v>157400</v>
      </c>
      <c r="O77" s="347">
        <v>26501</v>
      </c>
      <c r="P77" s="343">
        <f t="shared" si="29"/>
        <v>157300.01</v>
      </c>
      <c r="Q77" s="343">
        <f t="shared" si="41"/>
        <v>157400</v>
      </c>
      <c r="R77" s="244">
        <v>26501</v>
      </c>
      <c r="S77" s="348">
        <f t="shared" si="30"/>
        <v>157300.01</v>
      </c>
      <c r="T77" s="346">
        <f t="shared" si="42"/>
        <v>157400</v>
      </c>
      <c r="U77" s="347">
        <v>26501</v>
      </c>
      <c r="V77" s="343">
        <f t="shared" si="31"/>
        <v>157300.01</v>
      </c>
      <c r="W77" s="343">
        <f t="shared" si="43"/>
        <v>157400</v>
      </c>
      <c r="X77" s="244">
        <v>26501</v>
      </c>
      <c r="Y77" s="348">
        <f t="shared" si="32"/>
        <v>182300.01</v>
      </c>
      <c r="Z77" s="346">
        <f t="shared" si="44"/>
        <v>182400</v>
      </c>
      <c r="AA77" s="347">
        <v>42929</v>
      </c>
      <c r="AB77" s="348">
        <f t="shared" si="33"/>
        <v>182300.01</v>
      </c>
      <c r="AC77" s="346">
        <f t="shared" si="45"/>
        <v>182400</v>
      </c>
      <c r="AD77" s="347">
        <v>42929</v>
      </c>
      <c r="AE77" s="348">
        <f t="shared" si="34"/>
        <v>182300.01</v>
      </c>
      <c r="AF77" s="346">
        <f t="shared" si="46"/>
        <v>182400</v>
      </c>
      <c r="AG77" s="347">
        <v>42929</v>
      </c>
      <c r="AH77" s="348">
        <f t="shared" si="35"/>
        <v>182300.01</v>
      </c>
      <c r="AI77" s="346">
        <f t="shared" si="47"/>
        <v>182400</v>
      </c>
      <c r="AJ77" s="347">
        <v>42929</v>
      </c>
    </row>
    <row r="78" spans="1:36" x14ac:dyDescent="0.2">
      <c r="A78" s="348">
        <f t="shared" si="24"/>
        <v>157400.01</v>
      </c>
      <c r="B78" s="346">
        <f t="shared" si="36"/>
        <v>157500</v>
      </c>
      <c r="C78" s="347">
        <v>26311</v>
      </c>
      <c r="D78" s="343">
        <f t="shared" si="25"/>
        <v>157400.01</v>
      </c>
      <c r="E78" s="343">
        <f t="shared" si="37"/>
        <v>157500</v>
      </c>
      <c r="F78" s="244">
        <v>26311</v>
      </c>
      <c r="G78" s="348">
        <f t="shared" si="26"/>
        <v>157400.01</v>
      </c>
      <c r="H78" s="346">
        <f t="shared" si="38"/>
        <v>157500</v>
      </c>
      <c r="I78" s="347">
        <v>26311</v>
      </c>
      <c r="J78" s="343">
        <f t="shared" si="27"/>
        <v>157400.01</v>
      </c>
      <c r="K78" s="343">
        <f t="shared" si="39"/>
        <v>157500</v>
      </c>
      <c r="L78" s="244">
        <v>26311</v>
      </c>
      <c r="M78" s="348">
        <f t="shared" si="28"/>
        <v>157400.01</v>
      </c>
      <c r="N78" s="346">
        <f t="shared" si="40"/>
        <v>157500</v>
      </c>
      <c r="O78" s="347">
        <v>26311</v>
      </c>
      <c r="P78" s="343">
        <f t="shared" si="29"/>
        <v>157400.01</v>
      </c>
      <c r="Q78" s="343">
        <f t="shared" si="41"/>
        <v>157500</v>
      </c>
      <c r="R78" s="244">
        <v>26311</v>
      </c>
      <c r="S78" s="348">
        <f t="shared" si="30"/>
        <v>157400.01</v>
      </c>
      <c r="T78" s="346">
        <f t="shared" si="42"/>
        <v>157500</v>
      </c>
      <c r="U78" s="347">
        <v>26311</v>
      </c>
      <c r="V78" s="343">
        <f t="shared" si="31"/>
        <v>157400.01</v>
      </c>
      <c r="W78" s="343">
        <f t="shared" si="43"/>
        <v>157500</v>
      </c>
      <c r="X78" s="244">
        <v>26311</v>
      </c>
      <c r="Y78" s="348">
        <f t="shared" si="32"/>
        <v>182400.01</v>
      </c>
      <c r="Z78" s="346">
        <f t="shared" si="44"/>
        <v>182500</v>
      </c>
      <c r="AA78" s="347">
        <v>42691</v>
      </c>
      <c r="AB78" s="348">
        <f t="shared" si="33"/>
        <v>182400.01</v>
      </c>
      <c r="AC78" s="346">
        <f t="shared" si="45"/>
        <v>182500</v>
      </c>
      <c r="AD78" s="347">
        <v>42691</v>
      </c>
      <c r="AE78" s="348">
        <f t="shared" si="34"/>
        <v>182400.01</v>
      </c>
      <c r="AF78" s="346">
        <f t="shared" si="46"/>
        <v>182500</v>
      </c>
      <c r="AG78" s="347">
        <v>42691</v>
      </c>
      <c r="AH78" s="348">
        <f t="shared" si="35"/>
        <v>182400.01</v>
      </c>
      <c r="AI78" s="346">
        <f t="shared" si="47"/>
        <v>182500</v>
      </c>
      <c r="AJ78" s="347">
        <v>42691</v>
      </c>
    </row>
    <row r="79" spans="1:36" x14ac:dyDescent="0.2">
      <c r="A79" s="348">
        <f t="shared" si="24"/>
        <v>157500.01</v>
      </c>
      <c r="B79" s="346">
        <f t="shared" si="36"/>
        <v>157600</v>
      </c>
      <c r="C79" s="347">
        <v>26122</v>
      </c>
      <c r="D79" s="343">
        <f t="shared" si="25"/>
        <v>157500.01</v>
      </c>
      <c r="E79" s="343">
        <f t="shared" si="37"/>
        <v>157600</v>
      </c>
      <c r="F79" s="244">
        <v>26122</v>
      </c>
      <c r="G79" s="348">
        <f t="shared" si="26"/>
        <v>157500.01</v>
      </c>
      <c r="H79" s="346">
        <f t="shared" si="38"/>
        <v>157600</v>
      </c>
      <c r="I79" s="347">
        <v>26122</v>
      </c>
      <c r="J79" s="343">
        <f t="shared" si="27"/>
        <v>157500.01</v>
      </c>
      <c r="K79" s="343">
        <f t="shared" si="39"/>
        <v>157600</v>
      </c>
      <c r="L79" s="244">
        <v>26122</v>
      </c>
      <c r="M79" s="348">
        <f t="shared" si="28"/>
        <v>157500.01</v>
      </c>
      <c r="N79" s="346">
        <f t="shared" si="40"/>
        <v>157600</v>
      </c>
      <c r="O79" s="347">
        <v>26122</v>
      </c>
      <c r="P79" s="343">
        <f t="shared" si="29"/>
        <v>157500.01</v>
      </c>
      <c r="Q79" s="343">
        <f t="shared" si="41"/>
        <v>157600</v>
      </c>
      <c r="R79" s="244">
        <v>26122</v>
      </c>
      <c r="S79" s="348">
        <f t="shared" si="30"/>
        <v>157500.01</v>
      </c>
      <c r="T79" s="346">
        <f t="shared" si="42"/>
        <v>157600</v>
      </c>
      <c r="U79" s="347">
        <v>26122</v>
      </c>
      <c r="V79" s="343">
        <f t="shared" si="31"/>
        <v>157500.01</v>
      </c>
      <c r="W79" s="343">
        <f t="shared" si="43"/>
        <v>157600</v>
      </c>
      <c r="X79" s="244">
        <v>26122</v>
      </c>
      <c r="Y79" s="348">
        <f t="shared" si="32"/>
        <v>182500.01</v>
      </c>
      <c r="Z79" s="346">
        <f t="shared" si="44"/>
        <v>182600</v>
      </c>
      <c r="AA79" s="347">
        <v>42453</v>
      </c>
      <c r="AB79" s="348">
        <f t="shared" si="33"/>
        <v>182500.01</v>
      </c>
      <c r="AC79" s="346">
        <f t="shared" si="45"/>
        <v>182600</v>
      </c>
      <c r="AD79" s="347">
        <v>42453</v>
      </c>
      <c r="AE79" s="348">
        <f t="shared" si="34"/>
        <v>182500.01</v>
      </c>
      <c r="AF79" s="346">
        <f t="shared" si="46"/>
        <v>182600</v>
      </c>
      <c r="AG79" s="347">
        <v>42453</v>
      </c>
      <c r="AH79" s="348">
        <f t="shared" si="35"/>
        <v>182500.01</v>
      </c>
      <c r="AI79" s="346">
        <f t="shared" si="47"/>
        <v>182600</v>
      </c>
      <c r="AJ79" s="347">
        <v>42453</v>
      </c>
    </row>
    <row r="80" spans="1:36" x14ac:dyDescent="0.2">
      <c r="A80" s="348">
        <f t="shared" si="24"/>
        <v>157600.01</v>
      </c>
      <c r="B80" s="346">
        <f t="shared" si="36"/>
        <v>157700</v>
      </c>
      <c r="C80" s="347">
        <v>25933</v>
      </c>
      <c r="D80" s="343">
        <f t="shared" si="25"/>
        <v>157600.01</v>
      </c>
      <c r="E80" s="343">
        <f t="shared" si="37"/>
        <v>157700</v>
      </c>
      <c r="F80" s="244">
        <v>25933</v>
      </c>
      <c r="G80" s="348">
        <f t="shared" si="26"/>
        <v>157600.01</v>
      </c>
      <c r="H80" s="346">
        <f t="shared" si="38"/>
        <v>157700</v>
      </c>
      <c r="I80" s="347">
        <v>25933</v>
      </c>
      <c r="J80" s="343">
        <f t="shared" si="27"/>
        <v>157600.01</v>
      </c>
      <c r="K80" s="343">
        <f t="shared" si="39"/>
        <v>157700</v>
      </c>
      <c r="L80" s="244">
        <v>25933</v>
      </c>
      <c r="M80" s="348">
        <f t="shared" si="28"/>
        <v>157600.01</v>
      </c>
      <c r="N80" s="346">
        <f t="shared" si="40"/>
        <v>157700</v>
      </c>
      <c r="O80" s="347">
        <v>25933</v>
      </c>
      <c r="P80" s="343">
        <f t="shared" si="29"/>
        <v>157600.01</v>
      </c>
      <c r="Q80" s="343">
        <f t="shared" si="41"/>
        <v>157700</v>
      </c>
      <c r="R80" s="244">
        <v>25933</v>
      </c>
      <c r="S80" s="348">
        <f t="shared" si="30"/>
        <v>157600.01</v>
      </c>
      <c r="T80" s="346">
        <f t="shared" si="42"/>
        <v>157700</v>
      </c>
      <c r="U80" s="347">
        <v>25933</v>
      </c>
      <c r="V80" s="343">
        <f t="shared" si="31"/>
        <v>157600.01</v>
      </c>
      <c r="W80" s="343">
        <f t="shared" si="43"/>
        <v>157700</v>
      </c>
      <c r="X80" s="244">
        <v>25933</v>
      </c>
      <c r="Y80" s="348">
        <f t="shared" si="32"/>
        <v>182600.01</v>
      </c>
      <c r="Z80" s="346">
        <f t="shared" si="44"/>
        <v>182700</v>
      </c>
      <c r="AA80" s="347">
        <v>42216</v>
      </c>
      <c r="AB80" s="348">
        <f t="shared" si="33"/>
        <v>182600.01</v>
      </c>
      <c r="AC80" s="346">
        <f t="shared" si="45"/>
        <v>182700</v>
      </c>
      <c r="AD80" s="347">
        <v>42216</v>
      </c>
      <c r="AE80" s="348">
        <f t="shared" si="34"/>
        <v>182600.01</v>
      </c>
      <c r="AF80" s="346">
        <f t="shared" si="46"/>
        <v>182700</v>
      </c>
      <c r="AG80" s="347">
        <v>42216</v>
      </c>
      <c r="AH80" s="348">
        <f t="shared" si="35"/>
        <v>182600.01</v>
      </c>
      <c r="AI80" s="346">
        <f t="shared" si="47"/>
        <v>182700</v>
      </c>
      <c r="AJ80" s="347">
        <v>42216</v>
      </c>
    </row>
    <row r="81" spans="1:36" x14ac:dyDescent="0.2">
      <c r="A81" s="348">
        <f t="shared" si="24"/>
        <v>157700.01</v>
      </c>
      <c r="B81" s="346">
        <f t="shared" si="36"/>
        <v>157800</v>
      </c>
      <c r="C81" s="347">
        <v>25744</v>
      </c>
      <c r="D81" s="343">
        <f t="shared" si="25"/>
        <v>157700.01</v>
      </c>
      <c r="E81" s="343">
        <f t="shared" si="37"/>
        <v>157800</v>
      </c>
      <c r="F81" s="244">
        <v>25744</v>
      </c>
      <c r="G81" s="348">
        <f t="shared" si="26"/>
        <v>157700.01</v>
      </c>
      <c r="H81" s="346">
        <f t="shared" si="38"/>
        <v>157800</v>
      </c>
      <c r="I81" s="347">
        <v>25744</v>
      </c>
      <c r="J81" s="343">
        <f t="shared" si="27"/>
        <v>157700.01</v>
      </c>
      <c r="K81" s="343">
        <f t="shared" si="39"/>
        <v>157800</v>
      </c>
      <c r="L81" s="244">
        <v>25744</v>
      </c>
      <c r="M81" s="348">
        <f t="shared" si="28"/>
        <v>157700.01</v>
      </c>
      <c r="N81" s="346">
        <f t="shared" si="40"/>
        <v>157800</v>
      </c>
      <c r="O81" s="347">
        <v>25744</v>
      </c>
      <c r="P81" s="343">
        <f t="shared" si="29"/>
        <v>157700.01</v>
      </c>
      <c r="Q81" s="343">
        <f t="shared" si="41"/>
        <v>157800</v>
      </c>
      <c r="R81" s="244">
        <v>25744</v>
      </c>
      <c r="S81" s="348">
        <f t="shared" si="30"/>
        <v>157700.01</v>
      </c>
      <c r="T81" s="346">
        <f t="shared" si="42"/>
        <v>157800</v>
      </c>
      <c r="U81" s="347">
        <v>25744</v>
      </c>
      <c r="V81" s="343">
        <f t="shared" si="31"/>
        <v>157700.01</v>
      </c>
      <c r="W81" s="343">
        <f t="shared" si="43"/>
        <v>157800</v>
      </c>
      <c r="X81" s="244">
        <v>25744</v>
      </c>
      <c r="Y81" s="348">
        <f t="shared" si="32"/>
        <v>182700.01</v>
      </c>
      <c r="Z81" s="346">
        <f t="shared" si="44"/>
        <v>182800</v>
      </c>
      <c r="AA81" s="347">
        <v>41979</v>
      </c>
      <c r="AB81" s="348">
        <f t="shared" si="33"/>
        <v>182700.01</v>
      </c>
      <c r="AC81" s="346">
        <f t="shared" si="45"/>
        <v>182800</v>
      </c>
      <c r="AD81" s="347">
        <v>41979</v>
      </c>
      <c r="AE81" s="348">
        <f t="shared" si="34"/>
        <v>182700.01</v>
      </c>
      <c r="AF81" s="346">
        <f t="shared" si="46"/>
        <v>182800</v>
      </c>
      <c r="AG81" s="347">
        <v>41979</v>
      </c>
      <c r="AH81" s="348">
        <f t="shared" si="35"/>
        <v>182700.01</v>
      </c>
      <c r="AI81" s="346">
        <f t="shared" si="47"/>
        <v>182800</v>
      </c>
      <c r="AJ81" s="347">
        <v>41979</v>
      </c>
    </row>
    <row r="82" spans="1:36" x14ac:dyDescent="0.2">
      <c r="A82" s="348">
        <f t="shared" si="24"/>
        <v>157800.01</v>
      </c>
      <c r="B82" s="346">
        <f t="shared" si="36"/>
        <v>157900</v>
      </c>
      <c r="C82" s="347">
        <v>25556</v>
      </c>
      <c r="D82" s="343">
        <f t="shared" si="25"/>
        <v>157800.01</v>
      </c>
      <c r="E82" s="343">
        <f t="shared" si="37"/>
        <v>157900</v>
      </c>
      <c r="F82" s="244">
        <v>25556</v>
      </c>
      <c r="G82" s="348">
        <f t="shared" si="26"/>
        <v>157800.01</v>
      </c>
      <c r="H82" s="346">
        <f t="shared" si="38"/>
        <v>157900</v>
      </c>
      <c r="I82" s="347">
        <v>25556</v>
      </c>
      <c r="J82" s="343">
        <f t="shared" si="27"/>
        <v>157800.01</v>
      </c>
      <c r="K82" s="343">
        <f t="shared" si="39"/>
        <v>157900</v>
      </c>
      <c r="L82" s="244">
        <v>25556</v>
      </c>
      <c r="M82" s="348">
        <f t="shared" si="28"/>
        <v>157800.01</v>
      </c>
      <c r="N82" s="346">
        <f t="shared" si="40"/>
        <v>157900</v>
      </c>
      <c r="O82" s="347">
        <v>25556</v>
      </c>
      <c r="P82" s="343">
        <f t="shared" si="29"/>
        <v>157800.01</v>
      </c>
      <c r="Q82" s="343">
        <f t="shared" si="41"/>
        <v>157900</v>
      </c>
      <c r="R82" s="244">
        <v>25556</v>
      </c>
      <c r="S82" s="348">
        <f t="shared" si="30"/>
        <v>157800.01</v>
      </c>
      <c r="T82" s="346">
        <f t="shared" si="42"/>
        <v>157900</v>
      </c>
      <c r="U82" s="347">
        <v>25556</v>
      </c>
      <c r="V82" s="343">
        <f t="shared" si="31"/>
        <v>157800.01</v>
      </c>
      <c r="W82" s="343">
        <f t="shared" si="43"/>
        <v>157900</v>
      </c>
      <c r="X82" s="244">
        <v>25556</v>
      </c>
      <c r="Y82" s="348">
        <f t="shared" si="32"/>
        <v>182800.01</v>
      </c>
      <c r="Z82" s="346">
        <f t="shared" si="44"/>
        <v>182900</v>
      </c>
      <c r="AA82" s="347">
        <v>41743</v>
      </c>
      <c r="AB82" s="348">
        <f t="shared" si="33"/>
        <v>182800.01</v>
      </c>
      <c r="AC82" s="346">
        <f t="shared" si="45"/>
        <v>182900</v>
      </c>
      <c r="AD82" s="347">
        <v>41743</v>
      </c>
      <c r="AE82" s="348">
        <f t="shared" si="34"/>
        <v>182800.01</v>
      </c>
      <c r="AF82" s="346">
        <f t="shared" si="46"/>
        <v>182900</v>
      </c>
      <c r="AG82" s="347">
        <v>41743</v>
      </c>
      <c r="AH82" s="348">
        <f t="shared" si="35"/>
        <v>182800.01</v>
      </c>
      <c r="AI82" s="346">
        <f t="shared" si="47"/>
        <v>182900</v>
      </c>
      <c r="AJ82" s="347">
        <v>41743</v>
      </c>
    </row>
    <row r="83" spans="1:36" x14ac:dyDescent="0.2">
      <c r="A83" s="348">
        <f t="shared" si="24"/>
        <v>157900.01</v>
      </c>
      <c r="B83" s="346">
        <f t="shared" si="36"/>
        <v>158000</v>
      </c>
      <c r="C83" s="347">
        <v>25368</v>
      </c>
      <c r="D83" s="343">
        <f t="shared" si="25"/>
        <v>157900.01</v>
      </c>
      <c r="E83" s="343">
        <f t="shared" si="37"/>
        <v>158000</v>
      </c>
      <c r="F83" s="244">
        <v>25368</v>
      </c>
      <c r="G83" s="348">
        <f t="shared" si="26"/>
        <v>157900.01</v>
      </c>
      <c r="H83" s="346">
        <f t="shared" si="38"/>
        <v>158000</v>
      </c>
      <c r="I83" s="347">
        <v>25368</v>
      </c>
      <c r="J83" s="343">
        <f t="shared" si="27"/>
        <v>157900.01</v>
      </c>
      <c r="K83" s="343">
        <f t="shared" si="39"/>
        <v>158000</v>
      </c>
      <c r="L83" s="244">
        <v>25368</v>
      </c>
      <c r="M83" s="348">
        <f t="shared" si="28"/>
        <v>157900.01</v>
      </c>
      <c r="N83" s="346">
        <f t="shared" si="40"/>
        <v>158000</v>
      </c>
      <c r="O83" s="347">
        <v>25368</v>
      </c>
      <c r="P83" s="343">
        <f t="shared" si="29"/>
        <v>157900.01</v>
      </c>
      <c r="Q83" s="343">
        <f t="shared" si="41"/>
        <v>158000</v>
      </c>
      <c r="R83" s="244">
        <v>25368</v>
      </c>
      <c r="S83" s="348">
        <f t="shared" si="30"/>
        <v>157900.01</v>
      </c>
      <c r="T83" s="346">
        <f t="shared" si="42"/>
        <v>158000</v>
      </c>
      <c r="U83" s="347">
        <v>25368</v>
      </c>
      <c r="V83" s="343">
        <f t="shared" si="31"/>
        <v>157900.01</v>
      </c>
      <c r="W83" s="343">
        <f t="shared" si="43"/>
        <v>158000</v>
      </c>
      <c r="X83" s="244">
        <v>25368</v>
      </c>
      <c r="Y83" s="348">
        <f t="shared" si="32"/>
        <v>182900.01</v>
      </c>
      <c r="Z83" s="346">
        <f t="shared" si="44"/>
        <v>183000</v>
      </c>
      <c r="AA83" s="347">
        <v>41507</v>
      </c>
      <c r="AB83" s="348">
        <f t="shared" si="33"/>
        <v>182900.01</v>
      </c>
      <c r="AC83" s="346">
        <f t="shared" si="45"/>
        <v>183000</v>
      </c>
      <c r="AD83" s="347">
        <v>41507</v>
      </c>
      <c r="AE83" s="348">
        <f t="shared" si="34"/>
        <v>182900.01</v>
      </c>
      <c r="AF83" s="346">
        <f t="shared" si="46"/>
        <v>183000</v>
      </c>
      <c r="AG83" s="347">
        <v>41507</v>
      </c>
      <c r="AH83" s="348">
        <f t="shared" si="35"/>
        <v>182900.01</v>
      </c>
      <c r="AI83" s="346">
        <f t="shared" si="47"/>
        <v>183000</v>
      </c>
      <c r="AJ83" s="347">
        <v>41507</v>
      </c>
    </row>
    <row r="84" spans="1:36" x14ac:dyDescent="0.2">
      <c r="A84" s="348">
        <f t="shared" si="24"/>
        <v>158000.01</v>
      </c>
      <c r="B84" s="346">
        <f t="shared" si="36"/>
        <v>158100</v>
      </c>
      <c r="C84" s="347">
        <v>25181</v>
      </c>
      <c r="D84" s="343">
        <f t="shared" si="25"/>
        <v>158000.01</v>
      </c>
      <c r="E84" s="343">
        <f t="shared" si="37"/>
        <v>158100</v>
      </c>
      <c r="F84" s="244">
        <v>25181</v>
      </c>
      <c r="G84" s="348">
        <f t="shared" si="26"/>
        <v>158000.01</v>
      </c>
      <c r="H84" s="346">
        <f t="shared" si="38"/>
        <v>158100</v>
      </c>
      <c r="I84" s="347">
        <v>25181</v>
      </c>
      <c r="J84" s="343">
        <f t="shared" si="27"/>
        <v>158000.01</v>
      </c>
      <c r="K84" s="343">
        <f t="shared" si="39"/>
        <v>158100</v>
      </c>
      <c r="L84" s="244">
        <v>25181</v>
      </c>
      <c r="M84" s="348">
        <f t="shared" si="28"/>
        <v>158000.01</v>
      </c>
      <c r="N84" s="346">
        <f t="shared" si="40"/>
        <v>158100</v>
      </c>
      <c r="O84" s="347">
        <v>25181</v>
      </c>
      <c r="P84" s="343">
        <f t="shared" si="29"/>
        <v>158000.01</v>
      </c>
      <c r="Q84" s="343">
        <f t="shared" si="41"/>
        <v>158100</v>
      </c>
      <c r="R84" s="244">
        <v>25181</v>
      </c>
      <c r="S84" s="348">
        <f t="shared" si="30"/>
        <v>158000.01</v>
      </c>
      <c r="T84" s="346">
        <f t="shared" si="42"/>
        <v>158100</v>
      </c>
      <c r="U84" s="347">
        <v>25181</v>
      </c>
      <c r="V84" s="343">
        <f t="shared" si="31"/>
        <v>158000.01</v>
      </c>
      <c r="W84" s="343">
        <f t="shared" si="43"/>
        <v>158100</v>
      </c>
      <c r="X84" s="244">
        <v>25181</v>
      </c>
      <c r="Y84" s="348">
        <f t="shared" si="32"/>
        <v>183000.01</v>
      </c>
      <c r="Z84" s="346">
        <f t="shared" si="44"/>
        <v>183100</v>
      </c>
      <c r="AA84" s="347">
        <v>41272</v>
      </c>
      <c r="AB84" s="348">
        <f t="shared" si="33"/>
        <v>183000.01</v>
      </c>
      <c r="AC84" s="346">
        <f t="shared" si="45"/>
        <v>183100</v>
      </c>
      <c r="AD84" s="347">
        <v>41272</v>
      </c>
      <c r="AE84" s="348">
        <f t="shared" si="34"/>
        <v>183000.01</v>
      </c>
      <c r="AF84" s="346">
        <f t="shared" si="46"/>
        <v>183100</v>
      </c>
      <c r="AG84" s="347">
        <v>41272</v>
      </c>
      <c r="AH84" s="348">
        <f t="shared" si="35"/>
        <v>183000.01</v>
      </c>
      <c r="AI84" s="346">
        <f t="shared" si="47"/>
        <v>183100</v>
      </c>
      <c r="AJ84" s="347">
        <v>41272</v>
      </c>
    </row>
    <row r="85" spans="1:36" x14ac:dyDescent="0.2">
      <c r="A85" s="348">
        <f t="shared" si="24"/>
        <v>158100.01</v>
      </c>
      <c r="B85" s="346">
        <f t="shared" si="36"/>
        <v>158200</v>
      </c>
      <c r="C85" s="347">
        <v>24994</v>
      </c>
      <c r="D85" s="343">
        <f t="shared" si="25"/>
        <v>158100.01</v>
      </c>
      <c r="E85" s="343">
        <f t="shared" si="37"/>
        <v>158200</v>
      </c>
      <c r="F85" s="244">
        <v>24994</v>
      </c>
      <c r="G85" s="348">
        <f t="shared" si="26"/>
        <v>158100.01</v>
      </c>
      <c r="H85" s="346">
        <f t="shared" si="38"/>
        <v>158200</v>
      </c>
      <c r="I85" s="347">
        <v>24994</v>
      </c>
      <c r="J85" s="343">
        <f t="shared" si="27"/>
        <v>158100.01</v>
      </c>
      <c r="K85" s="343">
        <f t="shared" si="39"/>
        <v>158200</v>
      </c>
      <c r="L85" s="244">
        <v>24994</v>
      </c>
      <c r="M85" s="348">
        <f t="shared" si="28"/>
        <v>158100.01</v>
      </c>
      <c r="N85" s="346">
        <f t="shared" si="40"/>
        <v>158200</v>
      </c>
      <c r="O85" s="347">
        <v>24994</v>
      </c>
      <c r="P85" s="343">
        <f t="shared" si="29"/>
        <v>158100.01</v>
      </c>
      <c r="Q85" s="343">
        <f t="shared" si="41"/>
        <v>158200</v>
      </c>
      <c r="R85" s="244">
        <v>24994</v>
      </c>
      <c r="S85" s="348">
        <f t="shared" si="30"/>
        <v>158100.01</v>
      </c>
      <c r="T85" s="346">
        <f t="shared" si="42"/>
        <v>158200</v>
      </c>
      <c r="U85" s="347">
        <v>24994</v>
      </c>
      <c r="V85" s="343">
        <f t="shared" si="31"/>
        <v>158100.01</v>
      </c>
      <c r="W85" s="343">
        <f t="shared" si="43"/>
        <v>158200</v>
      </c>
      <c r="X85" s="244">
        <v>24994</v>
      </c>
      <c r="Y85" s="348">
        <f t="shared" si="32"/>
        <v>183100.01</v>
      </c>
      <c r="Z85" s="346">
        <f t="shared" si="44"/>
        <v>183200</v>
      </c>
      <c r="AA85" s="347">
        <v>41037</v>
      </c>
      <c r="AB85" s="348">
        <f t="shared" si="33"/>
        <v>183100.01</v>
      </c>
      <c r="AC85" s="346">
        <f t="shared" si="45"/>
        <v>183200</v>
      </c>
      <c r="AD85" s="347">
        <v>41037</v>
      </c>
      <c r="AE85" s="348">
        <f t="shared" si="34"/>
        <v>183100.01</v>
      </c>
      <c r="AF85" s="346">
        <f t="shared" si="46"/>
        <v>183200</v>
      </c>
      <c r="AG85" s="347">
        <v>41037</v>
      </c>
      <c r="AH85" s="348">
        <f t="shared" si="35"/>
        <v>183100.01</v>
      </c>
      <c r="AI85" s="346">
        <f t="shared" si="47"/>
        <v>183200</v>
      </c>
      <c r="AJ85" s="347">
        <v>41037</v>
      </c>
    </row>
    <row r="86" spans="1:36" x14ac:dyDescent="0.2">
      <c r="A86" s="348">
        <f t="shared" si="24"/>
        <v>158200.01</v>
      </c>
      <c r="B86" s="346">
        <f t="shared" si="36"/>
        <v>158300</v>
      </c>
      <c r="C86" s="347">
        <v>24807</v>
      </c>
      <c r="D86" s="343">
        <f t="shared" si="25"/>
        <v>158200.01</v>
      </c>
      <c r="E86" s="343">
        <f t="shared" si="37"/>
        <v>158300</v>
      </c>
      <c r="F86" s="244">
        <v>24807</v>
      </c>
      <c r="G86" s="348">
        <f t="shared" si="26"/>
        <v>158200.01</v>
      </c>
      <c r="H86" s="346">
        <f t="shared" si="38"/>
        <v>158300</v>
      </c>
      <c r="I86" s="347">
        <v>24807</v>
      </c>
      <c r="J86" s="343">
        <f t="shared" si="27"/>
        <v>158200.01</v>
      </c>
      <c r="K86" s="343">
        <f t="shared" si="39"/>
        <v>158300</v>
      </c>
      <c r="L86" s="244">
        <v>24807</v>
      </c>
      <c r="M86" s="348">
        <f t="shared" si="28"/>
        <v>158200.01</v>
      </c>
      <c r="N86" s="346">
        <f t="shared" si="40"/>
        <v>158300</v>
      </c>
      <c r="O86" s="347">
        <v>24807</v>
      </c>
      <c r="P86" s="343">
        <f t="shared" si="29"/>
        <v>158200.01</v>
      </c>
      <c r="Q86" s="343">
        <f t="shared" si="41"/>
        <v>158300</v>
      </c>
      <c r="R86" s="244">
        <v>24807</v>
      </c>
      <c r="S86" s="348">
        <f t="shared" si="30"/>
        <v>158200.01</v>
      </c>
      <c r="T86" s="346">
        <f t="shared" si="42"/>
        <v>158300</v>
      </c>
      <c r="U86" s="347">
        <v>24807</v>
      </c>
      <c r="V86" s="343">
        <f t="shared" si="31"/>
        <v>158200.01</v>
      </c>
      <c r="W86" s="343">
        <f t="shared" si="43"/>
        <v>158300</v>
      </c>
      <c r="X86" s="244">
        <v>24807</v>
      </c>
      <c r="Y86" s="348">
        <f t="shared" si="32"/>
        <v>183200.01</v>
      </c>
      <c r="Z86" s="346">
        <f t="shared" si="44"/>
        <v>183300</v>
      </c>
      <c r="AA86" s="347">
        <v>40803</v>
      </c>
      <c r="AB86" s="348">
        <f t="shared" si="33"/>
        <v>183200.01</v>
      </c>
      <c r="AC86" s="346">
        <f t="shared" si="45"/>
        <v>183300</v>
      </c>
      <c r="AD86" s="347">
        <v>40803</v>
      </c>
      <c r="AE86" s="348">
        <f t="shared" si="34"/>
        <v>183200.01</v>
      </c>
      <c r="AF86" s="346">
        <f t="shared" si="46"/>
        <v>183300</v>
      </c>
      <c r="AG86" s="347">
        <v>40803</v>
      </c>
      <c r="AH86" s="348">
        <f t="shared" si="35"/>
        <v>183200.01</v>
      </c>
      <c r="AI86" s="346">
        <f t="shared" si="47"/>
        <v>183300</v>
      </c>
      <c r="AJ86" s="347">
        <v>40803</v>
      </c>
    </row>
    <row r="87" spans="1:36" x14ac:dyDescent="0.2">
      <c r="A87" s="348">
        <f t="shared" si="24"/>
        <v>158300.01</v>
      </c>
      <c r="B87" s="346">
        <f t="shared" si="36"/>
        <v>158400</v>
      </c>
      <c r="C87" s="347">
        <v>24621</v>
      </c>
      <c r="D87" s="343">
        <f t="shared" si="25"/>
        <v>158300.01</v>
      </c>
      <c r="E87" s="343">
        <f t="shared" si="37"/>
        <v>158400</v>
      </c>
      <c r="F87" s="244">
        <v>24621</v>
      </c>
      <c r="G87" s="348">
        <f t="shared" si="26"/>
        <v>158300.01</v>
      </c>
      <c r="H87" s="346">
        <f t="shared" si="38"/>
        <v>158400</v>
      </c>
      <c r="I87" s="347">
        <v>24621</v>
      </c>
      <c r="J87" s="343">
        <f t="shared" si="27"/>
        <v>158300.01</v>
      </c>
      <c r="K87" s="343">
        <f t="shared" si="39"/>
        <v>158400</v>
      </c>
      <c r="L87" s="244">
        <v>24621</v>
      </c>
      <c r="M87" s="348">
        <f t="shared" si="28"/>
        <v>158300.01</v>
      </c>
      <c r="N87" s="346">
        <f t="shared" si="40"/>
        <v>158400</v>
      </c>
      <c r="O87" s="347">
        <v>24621</v>
      </c>
      <c r="P87" s="343">
        <f t="shared" si="29"/>
        <v>158300.01</v>
      </c>
      <c r="Q87" s="343">
        <f t="shared" si="41"/>
        <v>158400</v>
      </c>
      <c r="R87" s="244">
        <v>24621</v>
      </c>
      <c r="S87" s="348">
        <f t="shared" si="30"/>
        <v>158300.01</v>
      </c>
      <c r="T87" s="346">
        <f t="shared" si="42"/>
        <v>158400</v>
      </c>
      <c r="U87" s="347">
        <v>24621</v>
      </c>
      <c r="V87" s="343">
        <f t="shared" si="31"/>
        <v>158300.01</v>
      </c>
      <c r="W87" s="343">
        <f t="shared" si="43"/>
        <v>158400</v>
      </c>
      <c r="X87" s="244">
        <v>24621</v>
      </c>
      <c r="Y87" s="348">
        <f t="shared" si="32"/>
        <v>183300.01</v>
      </c>
      <c r="Z87" s="346">
        <f t="shared" si="44"/>
        <v>183400</v>
      </c>
      <c r="AA87" s="347">
        <v>40569</v>
      </c>
      <c r="AB87" s="348">
        <f t="shared" si="33"/>
        <v>183300.01</v>
      </c>
      <c r="AC87" s="346">
        <f t="shared" si="45"/>
        <v>183400</v>
      </c>
      <c r="AD87" s="347">
        <v>40569</v>
      </c>
      <c r="AE87" s="348">
        <f t="shared" si="34"/>
        <v>183300.01</v>
      </c>
      <c r="AF87" s="346">
        <f t="shared" si="46"/>
        <v>183400</v>
      </c>
      <c r="AG87" s="347">
        <v>40569</v>
      </c>
      <c r="AH87" s="348">
        <f t="shared" si="35"/>
        <v>183300.01</v>
      </c>
      <c r="AI87" s="346">
        <f t="shared" si="47"/>
        <v>183400</v>
      </c>
      <c r="AJ87" s="347">
        <v>40569</v>
      </c>
    </row>
    <row r="88" spans="1:36" x14ac:dyDescent="0.2">
      <c r="A88" s="348">
        <f t="shared" si="24"/>
        <v>158400.01</v>
      </c>
      <c r="B88" s="346">
        <f t="shared" si="36"/>
        <v>158500</v>
      </c>
      <c r="C88" s="347">
        <v>24435</v>
      </c>
      <c r="D88" s="343">
        <f t="shared" si="25"/>
        <v>158400.01</v>
      </c>
      <c r="E88" s="343">
        <f t="shared" si="37"/>
        <v>158500</v>
      </c>
      <c r="F88" s="244">
        <v>24435</v>
      </c>
      <c r="G88" s="348">
        <f t="shared" si="26"/>
        <v>158400.01</v>
      </c>
      <c r="H88" s="346">
        <f t="shared" si="38"/>
        <v>158500</v>
      </c>
      <c r="I88" s="347">
        <v>24435</v>
      </c>
      <c r="J88" s="343">
        <f t="shared" si="27"/>
        <v>158400.01</v>
      </c>
      <c r="K88" s="343">
        <f t="shared" si="39"/>
        <v>158500</v>
      </c>
      <c r="L88" s="244">
        <v>24435</v>
      </c>
      <c r="M88" s="348">
        <f t="shared" si="28"/>
        <v>158400.01</v>
      </c>
      <c r="N88" s="346">
        <f t="shared" si="40"/>
        <v>158500</v>
      </c>
      <c r="O88" s="347">
        <v>24435</v>
      </c>
      <c r="P88" s="343">
        <f t="shared" si="29"/>
        <v>158400.01</v>
      </c>
      <c r="Q88" s="343">
        <f t="shared" si="41"/>
        <v>158500</v>
      </c>
      <c r="R88" s="244">
        <v>24435</v>
      </c>
      <c r="S88" s="348">
        <f t="shared" si="30"/>
        <v>158400.01</v>
      </c>
      <c r="T88" s="346">
        <f t="shared" si="42"/>
        <v>158500</v>
      </c>
      <c r="U88" s="347">
        <v>24435</v>
      </c>
      <c r="V88" s="343">
        <f t="shared" si="31"/>
        <v>158400.01</v>
      </c>
      <c r="W88" s="343">
        <f t="shared" si="43"/>
        <v>158500</v>
      </c>
      <c r="X88" s="244">
        <v>24435</v>
      </c>
      <c r="Y88" s="348">
        <f t="shared" si="32"/>
        <v>183400.01</v>
      </c>
      <c r="Z88" s="346">
        <f t="shared" si="44"/>
        <v>183500</v>
      </c>
      <c r="AA88" s="347">
        <v>40336</v>
      </c>
      <c r="AB88" s="348">
        <f t="shared" si="33"/>
        <v>183400.01</v>
      </c>
      <c r="AC88" s="346">
        <f t="shared" si="45"/>
        <v>183500</v>
      </c>
      <c r="AD88" s="347">
        <v>40336</v>
      </c>
      <c r="AE88" s="348">
        <f t="shared" si="34"/>
        <v>183400.01</v>
      </c>
      <c r="AF88" s="346">
        <f t="shared" si="46"/>
        <v>183500</v>
      </c>
      <c r="AG88" s="347">
        <v>40336</v>
      </c>
      <c r="AH88" s="348">
        <f t="shared" si="35"/>
        <v>183400.01</v>
      </c>
      <c r="AI88" s="346">
        <f t="shared" si="47"/>
        <v>183500</v>
      </c>
      <c r="AJ88" s="347">
        <v>40336</v>
      </c>
    </row>
    <row r="89" spans="1:36" x14ac:dyDescent="0.2">
      <c r="A89" s="348">
        <f t="shared" si="24"/>
        <v>158500.01</v>
      </c>
      <c r="B89" s="346">
        <f t="shared" si="36"/>
        <v>158600</v>
      </c>
      <c r="C89" s="347">
        <v>24249</v>
      </c>
      <c r="D89" s="343">
        <f t="shared" si="25"/>
        <v>158500.01</v>
      </c>
      <c r="E89" s="343">
        <f t="shared" si="37"/>
        <v>158600</v>
      </c>
      <c r="F89" s="244">
        <v>24249</v>
      </c>
      <c r="G89" s="348">
        <f t="shared" si="26"/>
        <v>158500.01</v>
      </c>
      <c r="H89" s="346">
        <f t="shared" si="38"/>
        <v>158600</v>
      </c>
      <c r="I89" s="347">
        <v>24249</v>
      </c>
      <c r="J89" s="343">
        <f t="shared" si="27"/>
        <v>158500.01</v>
      </c>
      <c r="K89" s="343">
        <f t="shared" si="39"/>
        <v>158600</v>
      </c>
      <c r="L89" s="244">
        <v>24249</v>
      </c>
      <c r="M89" s="348">
        <f t="shared" si="28"/>
        <v>158500.01</v>
      </c>
      <c r="N89" s="346">
        <f t="shared" si="40"/>
        <v>158600</v>
      </c>
      <c r="O89" s="347">
        <v>24249</v>
      </c>
      <c r="P89" s="343">
        <f t="shared" si="29"/>
        <v>158500.01</v>
      </c>
      <c r="Q89" s="343">
        <f t="shared" si="41"/>
        <v>158600</v>
      </c>
      <c r="R89" s="244">
        <v>24249</v>
      </c>
      <c r="S89" s="348">
        <f t="shared" si="30"/>
        <v>158500.01</v>
      </c>
      <c r="T89" s="346">
        <f t="shared" si="42"/>
        <v>158600</v>
      </c>
      <c r="U89" s="347">
        <v>24249</v>
      </c>
      <c r="V89" s="343">
        <f t="shared" si="31"/>
        <v>158500.01</v>
      </c>
      <c r="W89" s="343">
        <f t="shared" si="43"/>
        <v>158600</v>
      </c>
      <c r="X89" s="244">
        <v>24249</v>
      </c>
      <c r="Y89" s="348">
        <f t="shared" si="32"/>
        <v>183500.01</v>
      </c>
      <c r="Z89" s="346">
        <f t="shared" si="44"/>
        <v>183600</v>
      </c>
      <c r="AA89" s="347">
        <v>40103</v>
      </c>
      <c r="AB89" s="348">
        <f t="shared" si="33"/>
        <v>183500.01</v>
      </c>
      <c r="AC89" s="346">
        <f t="shared" si="45"/>
        <v>183600</v>
      </c>
      <c r="AD89" s="347">
        <v>40103</v>
      </c>
      <c r="AE89" s="348">
        <f t="shared" si="34"/>
        <v>183500.01</v>
      </c>
      <c r="AF89" s="346">
        <f t="shared" si="46"/>
        <v>183600</v>
      </c>
      <c r="AG89" s="347">
        <v>40103</v>
      </c>
      <c r="AH89" s="348">
        <f t="shared" si="35"/>
        <v>183500.01</v>
      </c>
      <c r="AI89" s="346">
        <f t="shared" si="47"/>
        <v>183600</v>
      </c>
      <c r="AJ89" s="347">
        <v>40103</v>
      </c>
    </row>
    <row r="90" spans="1:36" x14ac:dyDescent="0.2">
      <c r="A90" s="348">
        <f t="shared" si="24"/>
        <v>158600.01</v>
      </c>
      <c r="B90" s="346">
        <f t="shared" si="36"/>
        <v>158700</v>
      </c>
      <c r="C90" s="347">
        <v>24064</v>
      </c>
      <c r="D90" s="343">
        <f t="shared" si="25"/>
        <v>158600.01</v>
      </c>
      <c r="E90" s="343">
        <f t="shared" si="37"/>
        <v>158700</v>
      </c>
      <c r="F90" s="244">
        <v>24064</v>
      </c>
      <c r="G90" s="348">
        <f t="shared" si="26"/>
        <v>158600.01</v>
      </c>
      <c r="H90" s="346">
        <f t="shared" si="38"/>
        <v>158700</v>
      </c>
      <c r="I90" s="347">
        <v>24064</v>
      </c>
      <c r="J90" s="343">
        <f t="shared" si="27"/>
        <v>158600.01</v>
      </c>
      <c r="K90" s="343">
        <f t="shared" si="39"/>
        <v>158700</v>
      </c>
      <c r="L90" s="244">
        <v>24064</v>
      </c>
      <c r="M90" s="348">
        <f t="shared" si="28"/>
        <v>158600.01</v>
      </c>
      <c r="N90" s="346">
        <f t="shared" si="40"/>
        <v>158700</v>
      </c>
      <c r="O90" s="347">
        <v>24064</v>
      </c>
      <c r="P90" s="343">
        <f t="shared" si="29"/>
        <v>158600.01</v>
      </c>
      <c r="Q90" s="343">
        <f t="shared" si="41"/>
        <v>158700</v>
      </c>
      <c r="R90" s="244">
        <v>24064</v>
      </c>
      <c r="S90" s="348">
        <f t="shared" si="30"/>
        <v>158600.01</v>
      </c>
      <c r="T90" s="346">
        <f t="shared" si="42"/>
        <v>158700</v>
      </c>
      <c r="U90" s="347">
        <v>24064</v>
      </c>
      <c r="V90" s="343">
        <f t="shared" si="31"/>
        <v>158600.01</v>
      </c>
      <c r="W90" s="343">
        <f t="shared" si="43"/>
        <v>158700</v>
      </c>
      <c r="X90" s="244">
        <v>24064</v>
      </c>
      <c r="Y90" s="348">
        <f t="shared" si="32"/>
        <v>183600.01</v>
      </c>
      <c r="Z90" s="346">
        <f t="shared" si="44"/>
        <v>183700</v>
      </c>
      <c r="AA90" s="347">
        <v>39870</v>
      </c>
      <c r="AB90" s="348">
        <f t="shared" si="33"/>
        <v>183600.01</v>
      </c>
      <c r="AC90" s="346">
        <f t="shared" si="45"/>
        <v>183700</v>
      </c>
      <c r="AD90" s="347">
        <v>39870</v>
      </c>
      <c r="AE90" s="348">
        <f t="shared" si="34"/>
        <v>183600.01</v>
      </c>
      <c r="AF90" s="346">
        <f t="shared" si="46"/>
        <v>183700</v>
      </c>
      <c r="AG90" s="347">
        <v>39870</v>
      </c>
      <c r="AH90" s="348">
        <f t="shared" si="35"/>
        <v>183600.01</v>
      </c>
      <c r="AI90" s="346">
        <f t="shared" si="47"/>
        <v>183700</v>
      </c>
      <c r="AJ90" s="347">
        <v>39870</v>
      </c>
    </row>
    <row r="91" spans="1:36" x14ac:dyDescent="0.2">
      <c r="A91" s="348">
        <f t="shared" si="24"/>
        <v>158700.01</v>
      </c>
      <c r="B91" s="346">
        <f t="shared" si="36"/>
        <v>158800</v>
      </c>
      <c r="C91" s="347">
        <v>23879</v>
      </c>
      <c r="D91" s="343">
        <f t="shared" si="25"/>
        <v>158700.01</v>
      </c>
      <c r="E91" s="343">
        <f t="shared" si="37"/>
        <v>158800</v>
      </c>
      <c r="F91" s="244">
        <v>23879</v>
      </c>
      <c r="G91" s="348">
        <f t="shared" si="26"/>
        <v>158700.01</v>
      </c>
      <c r="H91" s="346">
        <f t="shared" si="38"/>
        <v>158800</v>
      </c>
      <c r="I91" s="347">
        <v>23879</v>
      </c>
      <c r="J91" s="343">
        <f t="shared" si="27"/>
        <v>158700.01</v>
      </c>
      <c r="K91" s="343">
        <f t="shared" si="39"/>
        <v>158800</v>
      </c>
      <c r="L91" s="244">
        <v>23879</v>
      </c>
      <c r="M91" s="348">
        <f t="shared" si="28"/>
        <v>158700.01</v>
      </c>
      <c r="N91" s="346">
        <f t="shared" si="40"/>
        <v>158800</v>
      </c>
      <c r="O91" s="347">
        <v>23879</v>
      </c>
      <c r="P91" s="343">
        <f t="shared" si="29"/>
        <v>158700.01</v>
      </c>
      <c r="Q91" s="343">
        <f t="shared" si="41"/>
        <v>158800</v>
      </c>
      <c r="R91" s="244">
        <v>23879</v>
      </c>
      <c r="S91" s="348">
        <f t="shared" si="30"/>
        <v>158700.01</v>
      </c>
      <c r="T91" s="346">
        <f t="shared" si="42"/>
        <v>158800</v>
      </c>
      <c r="U91" s="347">
        <v>23879</v>
      </c>
      <c r="V91" s="343">
        <f t="shared" si="31"/>
        <v>158700.01</v>
      </c>
      <c r="W91" s="343">
        <f t="shared" si="43"/>
        <v>158800</v>
      </c>
      <c r="X91" s="244">
        <v>23879</v>
      </c>
      <c r="Y91" s="348">
        <f t="shared" si="32"/>
        <v>183700.01</v>
      </c>
      <c r="Z91" s="346">
        <f t="shared" si="44"/>
        <v>183800</v>
      </c>
      <c r="AA91" s="347">
        <v>39638</v>
      </c>
      <c r="AB91" s="348">
        <f t="shared" si="33"/>
        <v>183700.01</v>
      </c>
      <c r="AC91" s="346">
        <f t="shared" si="45"/>
        <v>183800</v>
      </c>
      <c r="AD91" s="347">
        <v>39638</v>
      </c>
      <c r="AE91" s="348">
        <f t="shared" si="34"/>
        <v>183700.01</v>
      </c>
      <c r="AF91" s="346">
        <f t="shared" si="46"/>
        <v>183800</v>
      </c>
      <c r="AG91" s="347">
        <v>39638</v>
      </c>
      <c r="AH91" s="348">
        <f t="shared" si="35"/>
        <v>183700.01</v>
      </c>
      <c r="AI91" s="346">
        <f t="shared" si="47"/>
        <v>183800</v>
      </c>
      <c r="AJ91" s="347">
        <v>39638</v>
      </c>
    </row>
    <row r="92" spans="1:36" x14ac:dyDescent="0.2">
      <c r="A92" s="348">
        <f t="shared" si="24"/>
        <v>158800.01</v>
      </c>
      <c r="B92" s="346">
        <f t="shared" si="36"/>
        <v>158900</v>
      </c>
      <c r="C92" s="347">
        <v>23695</v>
      </c>
      <c r="D92" s="343">
        <f t="shared" si="25"/>
        <v>158800.01</v>
      </c>
      <c r="E92" s="343">
        <f t="shared" si="37"/>
        <v>158900</v>
      </c>
      <c r="F92" s="244">
        <v>23695</v>
      </c>
      <c r="G92" s="348">
        <f t="shared" si="26"/>
        <v>158800.01</v>
      </c>
      <c r="H92" s="346">
        <f t="shared" si="38"/>
        <v>158900</v>
      </c>
      <c r="I92" s="347">
        <v>23695</v>
      </c>
      <c r="J92" s="343">
        <f t="shared" si="27"/>
        <v>158800.01</v>
      </c>
      <c r="K92" s="343">
        <f t="shared" si="39"/>
        <v>158900</v>
      </c>
      <c r="L92" s="244">
        <v>23695</v>
      </c>
      <c r="M92" s="348">
        <f t="shared" si="28"/>
        <v>158800.01</v>
      </c>
      <c r="N92" s="346">
        <f t="shared" si="40"/>
        <v>158900</v>
      </c>
      <c r="O92" s="347">
        <v>23695</v>
      </c>
      <c r="P92" s="343">
        <f t="shared" si="29"/>
        <v>158800.01</v>
      </c>
      <c r="Q92" s="343">
        <f t="shared" si="41"/>
        <v>158900</v>
      </c>
      <c r="R92" s="244">
        <v>23695</v>
      </c>
      <c r="S92" s="348">
        <f t="shared" si="30"/>
        <v>158800.01</v>
      </c>
      <c r="T92" s="346">
        <f t="shared" si="42"/>
        <v>158900</v>
      </c>
      <c r="U92" s="347">
        <v>23695</v>
      </c>
      <c r="V92" s="343">
        <f t="shared" si="31"/>
        <v>158800.01</v>
      </c>
      <c r="W92" s="343">
        <f t="shared" si="43"/>
        <v>158900</v>
      </c>
      <c r="X92" s="244">
        <v>23695</v>
      </c>
      <c r="Y92" s="348">
        <f t="shared" si="32"/>
        <v>183800.01</v>
      </c>
      <c r="Z92" s="346">
        <f t="shared" si="44"/>
        <v>183900</v>
      </c>
      <c r="AA92" s="347">
        <v>39407</v>
      </c>
      <c r="AB92" s="348">
        <f t="shared" si="33"/>
        <v>183800.01</v>
      </c>
      <c r="AC92" s="346">
        <f t="shared" si="45"/>
        <v>183900</v>
      </c>
      <c r="AD92" s="347">
        <v>39407</v>
      </c>
      <c r="AE92" s="348">
        <f t="shared" si="34"/>
        <v>183800.01</v>
      </c>
      <c r="AF92" s="346">
        <f t="shared" si="46"/>
        <v>183900</v>
      </c>
      <c r="AG92" s="347">
        <v>39407</v>
      </c>
      <c r="AH92" s="348">
        <f t="shared" si="35"/>
        <v>183800.01</v>
      </c>
      <c r="AI92" s="346">
        <f t="shared" si="47"/>
        <v>183900</v>
      </c>
      <c r="AJ92" s="347">
        <v>39407</v>
      </c>
    </row>
    <row r="93" spans="1:36" x14ac:dyDescent="0.2">
      <c r="A93" s="348">
        <f t="shared" si="24"/>
        <v>158900.01</v>
      </c>
      <c r="B93" s="346">
        <f t="shared" si="36"/>
        <v>159000</v>
      </c>
      <c r="C93" s="347">
        <v>23511</v>
      </c>
      <c r="D93" s="343">
        <f t="shared" si="25"/>
        <v>158900.01</v>
      </c>
      <c r="E93" s="343">
        <f t="shared" si="37"/>
        <v>159000</v>
      </c>
      <c r="F93" s="244">
        <v>23511</v>
      </c>
      <c r="G93" s="348">
        <f t="shared" si="26"/>
        <v>158900.01</v>
      </c>
      <c r="H93" s="346">
        <f t="shared" si="38"/>
        <v>159000</v>
      </c>
      <c r="I93" s="347">
        <v>23511</v>
      </c>
      <c r="J93" s="343">
        <f t="shared" si="27"/>
        <v>158900.01</v>
      </c>
      <c r="K93" s="343">
        <f t="shared" si="39"/>
        <v>159000</v>
      </c>
      <c r="L93" s="244">
        <v>23511</v>
      </c>
      <c r="M93" s="348">
        <f t="shared" si="28"/>
        <v>158900.01</v>
      </c>
      <c r="N93" s="346">
        <f t="shared" si="40"/>
        <v>159000</v>
      </c>
      <c r="O93" s="347">
        <v>23511</v>
      </c>
      <c r="P93" s="343">
        <f t="shared" si="29"/>
        <v>158900.01</v>
      </c>
      <c r="Q93" s="343">
        <f t="shared" si="41"/>
        <v>159000</v>
      </c>
      <c r="R93" s="244">
        <v>23511</v>
      </c>
      <c r="S93" s="348">
        <f t="shared" si="30"/>
        <v>158900.01</v>
      </c>
      <c r="T93" s="346">
        <f t="shared" si="42"/>
        <v>159000</v>
      </c>
      <c r="U93" s="347">
        <v>23511</v>
      </c>
      <c r="V93" s="343">
        <f t="shared" si="31"/>
        <v>158900.01</v>
      </c>
      <c r="W93" s="343">
        <f t="shared" si="43"/>
        <v>159000</v>
      </c>
      <c r="X93" s="244">
        <v>23511</v>
      </c>
      <c r="Y93" s="348">
        <f t="shared" si="32"/>
        <v>183900.01</v>
      </c>
      <c r="Z93" s="346">
        <f t="shared" si="44"/>
        <v>184000</v>
      </c>
      <c r="AA93" s="347">
        <v>39176</v>
      </c>
      <c r="AB93" s="348">
        <f t="shared" si="33"/>
        <v>183900.01</v>
      </c>
      <c r="AC93" s="346">
        <f t="shared" si="45"/>
        <v>184000</v>
      </c>
      <c r="AD93" s="347">
        <v>39176</v>
      </c>
      <c r="AE93" s="348">
        <f t="shared" si="34"/>
        <v>183900.01</v>
      </c>
      <c r="AF93" s="346">
        <f t="shared" si="46"/>
        <v>184000</v>
      </c>
      <c r="AG93" s="347">
        <v>39176</v>
      </c>
      <c r="AH93" s="348">
        <f t="shared" si="35"/>
        <v>183900.01</v>
      </c>
      <c r="AI93" s="346">
        <f t="shared" si="47"/>
        <v>184000</v>
      </c>
      <c r="AJ93" s="347">
        <v>39176</v>
      </c>
    </row>
    <row r="94" spans="1:36" x14ac:dyDescent="0.2">
      <c r="A94" s="348">
        <f t="shared" si="24"/>
        <v>159000.01</v>
      </c>
      <c r="B94" s="346">
        <f t="shared" si="36"/>
        <v>159100</v>
      </c>
      <c r="C94" s="347">
        <v>23327</v>
      </c>
      <c r="D94" s="343">
        <f t="shared" si="25"/>
        <v>159000.01</v>
      </c>
      <c r="E94" s="343">
        <f t="shared" si="37"/>
        <v>159100</v>
      </c>
      <c r="F94" s="244">
        <v>23327</v>
      </c>
      <c r="G94" s="348">
        <f t="shared" si="26"/>
        <v>159000.01</v>
      </c>
      <c r="H94" s="346">
        <f t="shared" si="38"/>
        <v>159100</v>
      </c>
      <c r="I94" s="347">
        <v>23327</v>
      </c>
      <c r="J94" s="343">
        <f t="shared" si="27"/>
        <v>159000.01</v>
      </c>
      <c r="K94" s="343">
        <f t="shared" si="39"/>
        <v>159100</v>
      </c>
      <c r="L94" s="244">
        <v>23327</v>
      </c>
      <c r="M94" s="348">
        <f t="shared" si="28"/>
        <v>159000.01</v>
      </c>
      <c r="N94" s="346">
        <f t="shared" si="40"/>
        <v>159100</v>
      </c>
      <c r="O94" s="347">
        <v>23327</v>
      </c>
      <c r="P94" s="343">
        <f t="shared" si="29"/>
        <v>159000.01</v>
      </c>
      <c r="Q94" s="343">
        <f t="shared" si="41"/>
        <v>159100</v>
      </c>
      <c r="R94" s="244">
        <v>23327</v>
      </c>
      <c r="S94" s="348">
        <f t="shared" si="30"/>
        <v>159000.01</v>
      </c>
      <c r="T94" s="346">
        <f t="shared" si="42"/>
        <v>159100</v>
      </c>
      <c r="U94" s="347">
        <v>23327</v>
      </c>
      <c r="V94" s="343">
        <f t="shared" si="31"/>
        <v>159000.01</v>
      </c>
      <c r="W94" s="343">
        <f t="shared" si="43"/>
        <v>159100</v>
      </c>
      <c r="X94" s="244">
        <v>23327</v>
      </c>
      <c r="Y94" s="348">
        <f t="shared" si="32"/>
        <v>184000.01</v>
      </c>
      <c r="Z94" s="346">
        <f t="shared" si="44"/>
        <v>184100</v>
      </c>
      <c r="AA94" s="347">
        <v>38945</v>
      </c>
      <c r="AB94" s="348">
        <f t="shared" si="33"/>
        <v>184000.01</v>
      </c>
      <c r="AC94" s="346">
        <f t="shared" si="45"/>
        <v>184100</v>
      </c>
      <c r="AD94" s="347">
        <v>38945</v>
      </c>
      <c r="AE94" s="348">
        <f t="shared" si="34"/>
        <v>184000.01</v>
      </c>
      <c r="AF94" s="346">
        <f t="shared" si="46"/>
        <v>184100</v>
      </c>
      <c r="AG94" s="347">
        <v>38945</v>
      </c>
      <c r="AH94" s="348">
        <f t="shared" si="35"/>
        <v>184000.01</v>
      </c>
      <c r="AI94" s="346">
        <f t="shared" si="47"/>
        <v>184100</v>
      </c>
      <c r="AJ94" s="347">
        <v>38945</v>
      </c>
    </row>
    <row r="95" spans="1:36" x14ac:dyDescent="0.2">
      <c r="A95" s="348">
        <f t="shared" si="24"/>
        <v>159100.01</v>
      </c>
      <c r="B95" s="346">
        <f t="shared" si="36"/>
        <v>159200</v>
      </c>
      <c r="C95" s="347">
        <v>23143</v>
      </c>
      <c r="D95" s="343">
        <f t="shared" si="25"/>
        <v>159100.01</v>
      </c>
      <c r="E95" s="343">
        <f t="shared" si="37"/>
        <v>159200</v>
      </c>
      <c r="F95" s="244">
        <v>23143</v>
      </c>
      <c r="G95" s="348">
        <f t="shared" si="26"/>
        <v>159100.01</v>
      </c>
      <c r="H95" s="346">
        <f t="shared" si="38"/>
        <v>159200</v>
      </c>
      <c r="I95" s="347">
        <v>23143</v>
      </c>
      <c r="J95" s="343">
        <f t="shared" si="27"/>
        <v>159100.01</v>
      </c>
      <c r="K95" s="343">
        <f t="shared" si="39"/>
        <v>159200</v>
      </c>
      <c r="L95" s="244">
        <v>23143</v>
      </c>
      <c r="M95" s="348">
        <f t="shared" si="28"/>
        <v>159100.01</v>
      </c>
      <c r="N95" s="346">
        <f t="shared" si="40"/>
        <v>159200</v>
      </c>
      <c r="O95" s="347">
        <v>23143</v>
      </c>
      <c r="P95" s="343">
        <f t="shared" si="29"/>
        <v>159100.01</v>
      </c>
      <c r="Q95" s="343">
        <f t="shared" si="41"/>
        <v>159200</v>
      </c>
      <c r="R95" s="244">
        <v>23143</v>
      </c>
      <c r="S95" s="348">
        <f t="shared" si="30"/>
        <v>159100.01</v>
      </c>
      <c r="T95" s="346">
        <f t="shared" si="42"/>
        <v>159200</v>
      </c>
      <c r="U95" s="347">
        <v>23143</v>
      </c>
      <c r="V95" s="343">
        <f t="shared" si="31"/>
        <v>159100.01</v>
      </c>
      <c r="W95" s="343">
        <f t="shared" si="43"/>
        <v>159200</v>
      </c>
      <c r="X95" s="244">
        <v>23143</v>
      </c>
      <c r="Y95" s="348">
        <f t="shared" si="32"/>
        <v>184100.01</v>
      </c>
      <c r="Z95" s="346">
        <f t="shared" si="44"/>
        <v>184200</v>
      </c>
      <c r="AA95" s="347">
        <v>38715</v>
      </c>
      <c r="AB95" s="348">
        <f t="shared" si="33"/>
        <v>184100.01</v>
      </c>
      <c r="AC95" s="346">
        <f t="shared" si="45"/>
        <v>184200</v>
      </c>
      <c r="AD95" s="347">
        <v>38715</v>
      </c>
      <c r="AE95" s="348">
        <f t="shared" si="34"/>
        <v>184100.01</v>
      </c>
      <c r="AF95" s="346">
        <f t="shared" si="46"/>
        <v>184200</v>
      </c>
      <c r="AG95" s="347">
        <v>38715</v>
      </c>
      <c r="AH95" s="348">
        <f t="shared" si="35"/>
        <v>184100.01</v>
      </c>
      <c r="AI95" s="346">
        <f t="shared" si="47"/>
        <v>184200</v>
      </c>
      <c r="AJ95" s="347">
        <v>38715</v>
      </c>
    </row>
    <row r="96" spans="1:36" x14ac:dyDescent="0.2">
      <c r="A96" s="348">
        <f t="shared" si="24"/>
        <v>159200.01</v>
      </c>
      <c r="B96" s="346">
        <f t="shared" si="36"/>
        <v>159300</v>
      </c>
      <c r="C96" s="347">
        <v>22960</v>
      </c>
      <c r="D96" s="343">
        <f t="shared" si="25"/>
        <v>159200.01</v>
      </c>
      <c r="E96" s="343">
        <f t="shared" si="37"/>
        <v>159300</v>
      </c>
      <c r="F96" s="244">
        <v>22960</v>
      </c>
      <c r="G96" s="348">
        <f t="shared" si="26"/>
        <v>159200.01</v>
      </c>
      <c r="H96" s="346">
        <f t="shared" si="38"/>
        <v>159300</v>
      </c>
      <c r="I96" s="347">
        <v>22960</v>
      </c>
      <c r="J96" s="343">
        <f t="shared" si="27"/>
        <v>159200.01</v>
      </c>
      <c r="K96" s="343">
        <f t="shared" si="39"/>
        <v>159300</v>
      </c>
      <c r="L96" s="244">
        <v>22960</v>
      </c>
      <c r="M96" s="348">
        <f t="shared" si="28"/>
        <v>159200.01</v>
      </c>
      <c r="N96" s="346">
        <f t="shared" si="40"/>
        <v>159300</v>
      </c>
      <c r="O96" s="347">
        <v>22960</v>
      </c>
      <c r="P96" s="343">
        <f t="shared" si="29"/>
        <v>159200.01</v>
      </c>
      <c r="Q96" s="343">
        <f t="shared" si="41"/>
        <v>159300</v>
      </c>
      <c r="R96" s="244">
        <v>22960</v>
      </c>
      <c r="S96" s="348">
        <f t="shared" si="30"/>
        <v>159200.01</v>
      </c>
      <c r="T96" s="346">
        <f t="shared" si="42"/>
        <v>159300</v>
      </c>
      <c r="U96" s="347">
        <v>22960</v>
      </c>
      <c r="V96" s="343">
        <f t="shared" si="31"/>
        <v>159200.01</v>
      </c>
      <c r="W96" s="343">
        <f t="shared" si="43"/>
        <v>159300</v>
      </c>
      <c r="X96" s="244">
        <v>22960</v>
      </c>
      <c r="Y96" s="348">
        <f t="shared" si="32"/>
        <v>184200.01</v>
      </c>
      <c r="Z96" s="346">
        <f t="shared" si="44"/>
        <v>184300</v>
      </c>
      <c r="AA96" s="347">
        <v>38485</v>
      </c>
      <c r="AB96" s="348">
        <f t="shared" si="33"/>
        <v>184200.01</v>
      </c>
      <c r="AC96" s="346">
        <f t="shared" si="45"/>
        <v>184300</v>
      </c>
      <c r="AD96" s="347">
        <v>38485</v>
      </c>
      <c r="AE96" s="348">
        <f t="shared" si="34"/>
        <v>184200.01</v>
      </c>
      <c r="AF96" s="346">
        <f t="shared" si="46"/>
        <v>184300</v>
      </c>
      <c r="AG96" s="347">
        <v>38485</v>
      </c>
      <c r="AH96" s="348">
        <f t="shared" si="35"/>
        <v>184200.01</v>
      </c>
      <c r="AI96" s="346">
        <f t="shared" si="47"/>
        <v>184300</v>
      </c>
      <c r="AJ96" s="347">
        <v>38485</v>
      </c>
    </row>
    <row r="97" spans="1:36" x14ac:dyDescent="0.2">
      <c r="A97" s="348">
        <f t="shared" si="24"/>
        <v>159300.01</v>
      </c>
      <c r="B97" s="346">
        <f t="shared" si="36"/>
        <v>159400</v>
      </c>
      <c r="C97" s="347">
        <v>22778</v>
      </c>
      <c r="D97" s="343">
        <f t="shared" si="25"/>
        <v>159300.01</v>
      </c>
      <c r="E97" s="343">
        <f t="shared" si="37"/>
        <v>159400</v>
      </c>
      <c r="F97" s="244">
        <v>22778</v>
      </c>
      <c r="G97" s="348">
        <f t="shared" si="26"/>
        <v>159300.01</v>
      </c>
      <c r="H97" s="346">
        <f t="shared" si="38"/>
        <v>159400</v>
      </c>
      <c r="I97" s="347">
        <v>22778</v>
      </c>
      <c r="J97" s="343">
        <f t="shared" si="27"/>
        <v>159300.01</v>
      </c>
      <c r="K97" s="343">
        <f t="shared" si="39"/>
        <v>159400</v>
      </c>
      <c r="L97" s="244">
        <v>22778</v>
      </c>
      <c r="M97" s="348">
        <f t="shared" si="28"/>
        <v>159300.01</v>
      </c>
      <c r="N97" s="346">
        <f t="shared" si="40"/>
        <v>159400</v>
      </c>
      <c r="O97" s="347">
        <v>22778</v>
      </c>
      <c r="P97" s="343">
        <f t="shared" si="29"/>
        <v>159300.01</v>
      </c>
      <c r="Q97" s="343">
        <f t="shared" si="41"/>
        <v>159400</v>
      </c>
      <c r="R97" s="244">
        <v>22778</v>
      </c>
      <c r="S97" s="348">
        <f t="shared" si="30"/>
        <v>159300.01</v>
      </c>
      <c r="T97" s="346">
        <f t="shared" si="42"/>
        <v>159400</v>
      </c>
      <c r="U97" s="347">
        <v>22778</v>
      </c>
      <c r="V97" s="343">
        <f t="shared" si="31"/>
        <v>159300.01</v>
      </c>
      <c r="W97" s="343">
        <f t="shared" si="43"/>
        <v>159400</v>
      </c>
      <c r="X97" s="244">
        <v>22778</v>
      </c>
      <c r="Y97" s="348">
        <f t="shared" si="32"/>
        <v>184300.01</v>
      </c>
      <c r="Z97" s="346">
        <f t="shared" si="44"/>
        <v>184400</v>
      </c>
      <c r="AA97" s="347">
        <v>38256</v>
      </c>
      <c r="AB97" s="348">
        <f t="shared" si="33"/>
        <v>184300.01</v>
      </c>
      <c r="AC97" s="346">
        <f t="shared" si="45"/>
        <v>184400</v>
      </c>
      <c r="AD97" s="347">
        <v>38256</v>
      </c>
      <c r="AE97" s="348">
        <f t="shared" si="34"/>
        <v>184300.01</v>
      </c>
      <c r="AF97" s="346">
        <f t="shared" si="46"/>
        <v>184400</v>
      </c>
      <c r="AG97" s="347">
        <v>38256</v>
      </c>
      <c r="AH97" s="348">
        <f t="shared" si="35"/>
        <v>184300.01</v>
      </c>
      <c r="AI97" s="346">
        <f t="shared" si="47"/>
        <v>184400</v>
      </c>
      <c r="AJ97" s="347">
        <v>38256</v>
      </c>
    </row>
    <row r="98" spans="1:36" x14ac:dyDescent="0.2">
      <c r="A98" s="348">
        <f t="shared" si="24"/>
        <v>159400.01</v>
      </c>
      <c r="B98" s="346">
        <f t="shared" si="36"/>
        <v>159500</v>
      </c>
      <c r="C98" s="347">
        <v>22595</v>
      </c>
      <c r="D98" s="343">
        <f t="shared" si="25"/>
        <v>159400.01</v>
      </c>
      <c r="E98" s="343">
        <f t="shared" si="37"/>
        <v>159500</v>
      </c>
      <c r="F98" s="244">
        <v>22595</v>
      </c>
      <c r="G98" s="348">
        <f t="shared" si="26"/>
        <v>159400.01</v>
      </c>
      <c r="H98" s="346">
        <f t="shared" si="38"/>
        <v>159500</v>
      </c>
      <c r="I98" s="347">
        <v>22595</v>
      </c>
      <c r="J98" s="343">
        <f t="shared" si="27"/>
        <v>159400.01</v>
      </c>
      <c r="K98" s="343">
        <f t="shared" si="39"/>
        <v>159500</v>
      </c>
      <c r="L98" s="244">
        <v>22595</v>
      </c>
      <c r="M98" s="348">
        <f t="shared" si="28"/>
        <v>159400.01</v>
      </c>
      <c r="N98" s="346">
        <f t="shared" si="40"/>
        <v>159500</v>
      </c>
      <c r="O98" s="347">
        <v>22595</v>
      </c>
      <c r="P98" s="343">
        <f t="shared" si="29"/>
        <v>159400.01</v>
      </c>
      <c r="Q98" s="343">
        <f t="shared" si="41"/>
        <v>159500</v>
      </c>
      <c r="R98" s="244">
        <v>22595</v>
      </c>
      <c r="S98" s="348">
        <f t="shared" si="30"/>
        <v>159400.01</v>
      </c>
      <c r="T98" s="346">
        <f t="shared" si="42"/>
        <v>159500</v>
      </c>
      <c r="U98" s="347">
        <v>22595</v>
      </c>
      <c r="V98" s="343">
        <f t="shared" si="31"/>
        <v>159400.01</v>
      </c>
      <c r="W98" s="343">
        <f t="shared" si="43"/>
        <v>159500</v>
      </c>
      <c r="X98" s="244">
        <v>22595</v>
      </c>
      <c r="Y98" s="348">
        <f t="shared" si="32"/>
        <v>184400.01</v>
      </c>
      <c r="Z98" s="346">
        <f t="shared" si="44"/>
        <v>184500</v>
      </c>
      <c r="AA98" s="347">
        <v>38027</v>
      </c>
      <c r="AB98" s="348">
        <f t="shared" si="33"/>
        <v>184400.01</v>
      </c>
      <c r="AC98" s="346">
        <f t="shared" si="45"/>
        <v>184500</v>
      </c>
      <c r="AD98" s="347">
        <v>38027</v>
      </c>
      <c r="AE98" s="348">
        <f t="shared" si="34"/>
        <v>184400.01</v>
      </c>
      <c r="AF98" s="346">
        <f t="shared" si="46"/>
        <v>184500</v>
      </c>
      <c r="AG98" s="347">
        <v>38027</v>
      </c>
      <c r="AH98" s="348">
        <f t="shared" si="35"/>
        <v>184400.01</v>
      </c>
      <c r="AI98" s="346">
        <f t="shared" si="47"/>
        <v>184500</v>
      </c>
      <c r="AJ98" s="347">
        <v>38027</v>
      </c>
    </row>
    <row r="99" spans="1:36" x14ac:dyDescent="0.2">
      <c r="A99" s="348">
        <f t="shared" si="24"/>
        <v>159500.01</v>
      </c>
      <c r="B99" s="346">
        <f t="shared" si="36"/>
        <v>159600</v>
      </c>
      <c r="C99" s="347">
        <v>22413</v>
      </c>
      <c r="D99" s="343">
        <f t="shared" si="25"/>
        <v>159500.01</v>
      </c>
      <c r="E99" s="343">
        <f t="shared" si="37"/>
        <v>159600</v>
      </c>
      <c r="F99" s="244">
        <v>22413</v>
      </c>
      <c r="G99" s="348">
        <f t="shared" si="26"/>
        <v>159500.01</v>
      </c>
      <c r="H99" s="346">
        <f t="shared" si="38"/>
        <v>159600</v>
      </c>
      <c r="I99" s="347">
        <v>22413</v>
      </c>
      <c r="J99" s="343">
        <f t="shared" si="27"/>
        <v>159500.01</v>
      </c>
      <c r="K99" s="343">
        <f t="shared" si="39"/>
        <v>159600</v>
      </c>
      <c r="L99" s="244">
        <v>22413</v>
      </c>
      <c r="M99" s="348">
        <f t="shared" si="28"/>
        <v>159500.01</v>
      </c>
      <c r="N99" s="346">
        <f t="shared" si="40"/>
        <v>159600</v>
      </c>
      <c r="O99" s="347">
        <v>22413</v>
      </c>
      <c r="P99" s="343">
        <f t="shared" si="29"/>
        <v>159500.01</v>
      </c>
      <c r="Q99" s="343">
        <f t="shared" si="41"/>
        <v>159600</v>
      </c>
      <c r="R99" s="244">
        <v>22413</v>
      </c>
      <c r="S99" s="348">
        <f t="shared" si="30"/>
        <v>159500.01</v>
      </c>
      <c r="T99" s="346">
        <f t="shared" si="42"/>
        <v>159600</v>
      </c>
      <c r="U99" s="347">
        <v>22413</v>
      </c>
      <c r="V99" s="343">
        <f t="shared" si="31"/>
        <v>159500.01</v>
      </c>
      <c r="W99" s="343">
        <f t="shared" si="43"/>
        <v>159600</v>
      </c>
      <c r="X99" s="244">
        <v>22413</v>
      </c>
      <c r="Y99" s="348">
        <f t="shared" si="32"/>
        <v>184500.01</v>
      </c>
      <c r="Z99" s="346">
        <f t="shared" si="44"/>
        <v>184600</v>
      </c>
      <c r="AA99" s="347">
        <v>37799</v>
      </c>
      <c r="AB99" s="348">
        <f t="shared" si="33"/>
        <v>184500.01</v>
      </c>
      <c r="AC99" s="346">
        <f t="shared" si="45"/>
        <v>184600</v>
      </c>
      <c r="AD99" s="347">
        <v>37799</v>
      </c>
      <c r="AE99" s="348">
        <f t="shared" si="34"/>
        <v>184500.01</v>
      </c>
      <c r="AF99" s="346">
        <f t="shared" si="46"/>
        <v>184600</v>
      </c>
      <c r="AG99" s="347">
        <v>37799</v>
      </c>
      <c r="AH99" s="348">
        <f t="shared" si="35"/>
        <v>184500.01</v>
      </c>
      <c r="AI99" s="346">
        <f t="shared" si="47"/>
        <v>184600</v>
      </c>
      <c r="AJ99" s="347">
        <v>37799</v>
      </c>
    </row>
    <row r="100" spans="1:36" x14ac:dyDescent="0.2">
      <c r="A100" s="348">
        <f t="shared" si="24"/>
        <v>159600.01</v>
      </c>
      <c r="B100" s="346">
        <f t="shared" si="36"/>
        <v>159700</v>
      </c>
      <c r="C100" s="347">
        <v>22231</v>
      </c>
      <c r="D100" s="343">
        <f t="shared" si="25"/>
        <v>159600.01</v>
      </c>
      <c r="E100" s="343">
        <f t="shared" si="37"/>
        <v>159700</v>
      </c>
      <c r="F100" s="244">
        <v>22231</v>
      </c>
      <c r="G100" s="348">
        <f t="shared" si="26"/>
        <v>159600.01</v>
      </c>
      <c r="H100" s="346">
        <f t="shared" si="38"/>
        <v>159700</v>
      </c>
      <c r="I100" s="347">
        <v>22231</v>
      </c>
      <c r="J100" s="343">
        <f t="shared" si="27"/>
        <v>159600.01</v>
      </c>
      <c r="K100" s="343">
        <f t="shared" si="39"/>
        <v>159700</v>
      </c>
      <c r="L100" s="244">
        <v>22231</v>
      </c>
      <c r="M100" s="348">
        <f t="shared" si="28"/>
        <v>159600.01</v>
      </c>
      <c r="N100" s="346">
        <f t="shared" si="40"/>
        <v>159700</v>
      </c>
      <c r="O100" s="347">
        <v>22231</v>
      </c>
      <c r="P100" s="343">
        <f t="shared" si="29"/>
        <v>159600.01</v>
      </c>
      <c r="Q100" s="343">
        <f t="shared" si="41"/>
        <v>159700</v>
      </c>
      <c r="R100" s="244">
        <v>22231</v>
      </c>
      <c r="S100" s="348">
        <f t="shared" si="30"/>
        <v>159600.01</v>
      </c>
      <c r="T100" s="346">
        <f t="shared" si="42"/>
        <v>159700</v>
      </c>
      <c r="U100" s="347">
        <v>22231</v>
      </c>
      <c r="V100" s="343">
        <f t="shared" si="31"/>
        <v>159600.01</v>
      </c>
      <c r="W100" s="343">
        <f t="shared" si="43"/>
        <v>159700</v>
      </c>
      <c r="X100" s="244">
        <v>22231</v>
      </c>
      <c r="Y100" s="348">
        <f t="shared" si="32"/>
        <v>184600.01</v>
      </c>
      <c r="Z100" s="346">
        <f t="shared" si="44"/>
        <v>184700</v>
      </c>
      <c r="AA100" s="347">
        <v>37571</v>
      </c>
      <c r="AB100" s="348">
        <f t="shared" si="33"/>
        <v>184600.01</v>
      </c>
      <c r="AC100" s="346">
        <f t="shared" si="45"/>
        <v>184700</v>
      </c>
      <c r="AD100" s="347">
        <v>37571</v>
      </c>
      <c r="AE100" s="348">
        <f t="shared" si="34"/>
        <v>184600.01</v>
      </c>
      <c r="AF100" s="346">
        <f t="shared" si="46"/>
        <v>184700</v>
      </c>
      <c r="AG100" s="347">
        <v>37571</v>
      </c>
      <c r="AH100" s="348">
        <f t="shared" si="35"/>
        <v>184600.01</v>
      </c>
      <c r="AI100" s="346">
        <f t="shared" si="47"/>
        <v>184700</v>
      </c>
      <c r="AJ100" s="347">
        <v>37571</v>
      </c>
    </row>
    <row r="101" spans="1:36" x14ac:dyDescent="0.2">
      <c r="A101" s="348">
        <f t="shared" si="24"/>
        <v>159700.01</v>
      </c>
      <c r="B101" s="346">
        <f t="shared" si="36"/>
        <v>159800</v>
      </c>
      <c r="C101" s="347">
        <v>22050</v>
      </c>
      <c r="D101" s="343">
        <f t="shared" si="25"/>
        <v>159700.01</v>
      </c>
      <c r="E101" s="343">
        <f t="shared" si="37"/>
        <v>159800</v>
      </c>
      <c r="F101" s="244">
        <v>22050</v>
      </c>
      <c r="G101" s="348">
        <f t="shared" si="26"/>
        <v>159700.01</v>
      </c>
      <c r="H101" s="346">
        <f t="shared" si="38"/>
        <v>159800</v>
      </c>
      <c r="I101" s="347">
        <v>22050</v>
      </c>
      <c r="J101" s="343">
        <f t="shared" si="27"/>
        <v>159700.01</v>
      </c>
      <c r="K101" s="343">
        <f t="shared" si="39"/>
        <v>159800</v>
      </c>
      <c r="L101" s="244">
        <v>22050</v>
      </c>
      <c r="M101" s="348">
        <f t="shared" si="28"/>
        <v>159700.01</v>
      </c>
      <c r="N101" s="346">
        <f t="shared" si="40"/>
        <v>159800</v>
      </c>
      <c r="O101" s="347">
        <v>22050</v>
      </c>
      <c r="P101" s="343">
        <f t="shared" si="29"/>
        <v>159700.01</v>
      </c>
      <c r="Q101" s="343">
        <f t="shared" si="41"/>
        <v>159800</v>
      </c>
      <c r="R101" s="244">
        <v>22050</v>
      </c>
      <c r="S101" s="348">
        <f t="shared" si="30"/>
        <v>159700.01</v>
      </c>
      <c r="T101" s="346">
        <f t="shared" si="42"/>
        <v>159800</v>
      </c>
      <c r="U101" s="347">
        <v>22050</v>
      </c>
      <c r="V101" s="343">
        <f t="shared" si="31"/>
        <v>159700.01</v>
      </c>
      <c r="W101" s="343">
        <f t="shared" si="43"/>
        <v>159800</v>
      </c>
      <c r="X101" s="244">
        <v>22050</v>
      </c>
      <c r="Y101" s="348">
        <f t="shared" si="32"/>
        <v>184700.01</v>
      </c>
      <c r="Z101" s="346">
        <f t="shared" si="44"/>
        <v>184800</v>
      </c>
      <c r="AA101" s="347">
        <v>37343</v>
      </c>
      <c r="AB101" s="348">
        <f t="shared" si="33"/>
        <v>184700.01</v>
      </c>
      <c r="AC101" s="346">
        <f t="shared" si="45"/>
        <v>184800</v>
      </c>
      <c r="AD101" s="347">
        <v>37343</v>
      </c>
      <c r="AE101" s="348">
        <f t="shared" si="34"/>
        <v>184700.01</v>
      </c>
      <c r="AF101" s="346">
        <f t="shared" si="46"/>
        <v>184800</v>
      </c>
      <c r="AG101" s="347">
        <v>37343</v>
      </c>
      <c r="AH101" s="348">
        <f t="shared" si="35"/>
        <v>184700.01</v>
      </c>
      <c r="AI101" s="346">
        <f t="shared" si="47"/>
        <v>184800</v>
      </c>
      <c r="AJ101" s="347">
        <v>37343</v>
      </c>
    </row>
    <row r="102" spans="1:36" x14ac:dyDescent="0.2">
      <c r="A102" s="348">
        <f t="shared" si="24"/>
        <v>159800.01</v>
      </c>
      <c r="B102" s="346">
        <f t="shared" si="36"/>
        <v>159900</v>
      </c>
      <c r="C102" s="347">
        <v>21869</v>
      </c>
      <c r="D102" s="343">
        <f t="shared" si="25"/>
        <v>159800.01</v>
      </c>
      <c r="E102" s="343">
        <f t="shared" si="37"/>
        <v>159900</v>
      </c>
      <c r="F102" s="244">
        <v>21869</v>
      </c>
      <c r="G102" s="348">
        <f t="shared" si="26"/>
        <v>159800.01</v>
      </c>
      <c r="H102" s="346">
        <f t="shared" si="38"/>
        <v>159900</v>
      </c>
      <c r="I102" s="347">
        <v>21869</v>
      </c>
      <c r="J102" s="343">
        <f t="shared" si="27"/>
        <v>159800.01</v>
      </c>
      <c r="K102" s="343">
        <f t="shared" si="39"/>
        <v>159900</v>
      </c>
      <c r="L102" s="244">
        <v>21869</v>
      </c>
      <c r="M102" s="348">
        <f t="shared" si="28"/>
        <v>159800.01</v>
      </c>
      <c r="N102" s="346">
        <f t="shared" si="40"/>
        <v>159900</v>
      </c>
      <c r="O102" s="347">
        <v>21869</v>
      </c>
      <c r="P102" s="343">
        <f t="shared" si="29"/>
        <v>159800.01</v>
      </c>
      <c r="Q102" s="343">
        <f t="shared" si="41"/>
        <v>159900</v>
      </c>
      <c r="R102" s="244">
        <v>21869</v>
      </c>
      <c r="S102" s="348">
        <f t="shared" si="30"/>
        <v>159800.01</v>
      </c>
      <c r="T102" s="346">
        <f t="shared" si="42"/>
        <v>159900</v>
      </c>
      <c r="U102" s="347">
        <v>21869</v>
      </c>
      <c r="V102" s="343">
        <f t="shared" si="31"/>
        <v>159800.01</v>
      </c>
      <c r="W102" s="343">
        <f t="shared" si="43"/>
        <v>159900</v>
      </c>
      <c r="X102" s="244">
        <v>21869</v>
      </c>
      <c r="Y102" s="348">
        <f t="shared" si="32"/>
        <v>184800.01</v>
      </c>
      <c r="Z102" s="346">
        <f t="shared" si="44"/>
        <v>184900</v>
      </c>
      <c r="AA102" s="347">
        <v>37116</v>
      </c>
      <c r="AB102" s="348">
        <f t="shared" si="33"/>
        <v>184800.01</v>
      </c>
      <c r="AC102" s="346">
        <f t="shared" si="45"/>
        <v>184900</v>
      </c>
      <c r="AD102" s="347">
        <v>37116</v>
      </c>
      <c r="AE102" s="348">
        <f t="shared" si="34"/>
        <v>184800.01</v>
      </c>
      <c r="AF102" s="346">
        <f t="shared" si="46"/>
        <v>184900</v>
      </c>
      <c r="AG102" s="347">
        <v>37116</v>
      </c>
      <c r="AH102" s="348">
        <f t="shared" si="35"/>
        <v>184800.01</v>
      </c>
      <c r="AI102" s="346">
        <f t="shared" si="47"/>
        <v>184900</v>
      </c>
      <c r="AJ102" s="347">
        <v>37116</v>
      </c>
    </row>
    <row r="103" spans="1:36" x14ac:dyDescent="0.2">
      <c r="A103" s="348">
        <f t="shared" si="24"/>
        <v>159900.01</v>
      </c>
      <c r="B103" s="346">
        <f t="shared" si="36"/>
        <v>160000</v>
      </c>
      <c r="C103" s="347">
        <v>21688</v>
      </c>
      <c r="D103" s="343">
        <f t="shared" si="25"/>
        <v>159900.01</v>
      </c>
      <c r="E103" s="343">
        <f t="shared" si="37"/>
        <v>160000</v>
      </c>
      <c r="F103" s="244">
        <v>21688</v>
      </c>
      <c r="G103" s="348">
        <f t="shared" si="26"/>
        <v>159900.01</v>
      </c>
      <c r="H103" s="346">
        <f t="shared" si="38"/>
        <v>160000</v>
      </c>
      <c r="I103" s="347">
        <v>21688</v>
      </c>
      <c r="J103" s="343">
        <f t="shared" si="27"/>
        <v>159900.01</v>
      </c>
      <c r="K103" s="343">
        <f t="shared" si="39"/>
        <v>160000</v>
      </c>
      <c r="L103" s="244">
        <v>21688</v>
      </c>
      <c r="M103" s="348">
        <f t="shared" si="28"/>
        <v>159900.01</v>
      </c>
      <c r="N103" s="346">
        <f t="shared" si="40"/>
        <v>160000</v>
      </c>
      <c r="O103" s="347">
        <v>21688</v>
      </c>
      <c r="P103" s="343">
        <f t="shared" si="29"/>
        <v>159900.01</v>
      </c>
      <c r="Q103" s="343">
        <f t="shared" si="41"/>
        <v>160000</v>
      </c>
      <c r="R103" s="244">
        <v>21688</v>
      </c>
      <c r="S103" s="348">
        <f t="shared" si="30"/>
        <v>159900.01</v>
      </c>
      <c r="T103" s="346">
        <f t="shared" si="42"/>
        <v>160000</v>
      </c>
      <c r="U103" s="347">
        <v>21688</v>
      </c>
      <c r="V103" s="343">
        <f t="shared" si="31"/>
        <v>159900.01</v>
      </c>
      <c r="W103" s="343">
        <f t="shared" si="43"/>
        <v>160000</v>
      </c>
      <c r="X103" s="244">
        <v>21688</v>
      </c>
      <c r="Y103" s="348">
        <f t="shared" si="32"/>
        <v>184900.01</v>
      </c>
      <c r="Z103" s="346">
        <f t="shared" si="44"/>
        <v>185000</v>
      </c>
      <c r="AA103" s="347">
        <v>36889</v>
      </c>
      <c r="AB103" s="348">
        <f t="shared" si="33"/>
        <v>184900.01</v>
      </c>
      <c r="AC103" s="346">
        <f t="shared" si="45"/>
        <v>185000</v>
      </c>
      <c r="AD103" s="347">
        <v>36889</v>
      </c>
      <c r="AE103" s="348">
        <f t="shared" si="34"/>
        <v>184900.01</v>
      </c>
      <c r="AF103" s="346">
        <f t="shared" si="46"/>
        <v>185000</v>
      </c>
      <c r="AG103" s="347">
        <v>36889</v>
      </c>
      <c r="AH103" s="348">
        <f t="shared" si="35"/>
        <v>184900.01</v>
      </c>
      <c r="AI103" s="346">
        <f t="shared" si="47"/>
        <v>185000</v>
      </c>
      <c r="AJ103" s="347">
        <v>36889</v>
      </c>
    </row>
    <row r="104" spans="1:36" x14ac:dyDescent="0.2">
      <c r="A104" s="348">
        <f t="shared" si="24"/>
        <v>160000.01</v>
      </c>
      <c r="B104" s="346">
        <f t="shared" si="36"/>
        <v>160100</v>
      </c>
      <c r="C104" s="347">
        <v>21507</v>
      </c>
      <c r="D104" s="343">
        <f t="shared" si="25"/>
        <v>160000.01</v>
      </c>
      <c r="E104" s="343">
        <f t="shared" si="37"/>
        <v>160100</v>
      </c>
      <c r="F104" s="244">
        <v>21507</v>
      </c>
      <c r="G104" s="348">
        <f t="shared" si="26"/>
        <v>160000.01</v>
      </c>
      <c r="H104" s="346">
        <f t="shared" si="38"/>
        <v>160100</v>
      </c>
      <c r="I104" s="347">
        <v>21507</v>
      </c>
      <c r="J104" s="343">
        <f t="shared" si="27"/>
        <v>160000.01</v>
      </c>
      <c r="K104" s="343">
        <f t="shared" si="39"/>
        <v>160100</v>
      </c>
      <c r="L104" s="244">
        <v>21507</v>
      </c>
      <c r="M104" s="348">
        <f t="shared" si="28"/>
        <v>160000.01</v>
      </c>
      <c r="N104" s="346">
        <f t="shared" si="40"/>
        <v>160100</v>
      </c>
      <c r="O104" s="347">
        <v>21507</v>
      </c>
      <c r="P104" s="343">
        <f t="shared" si="29"/>
        <v>160000.01</v>
      </c>
      <c r="Q104" s="343">
        <f t="shared" si="41"/>
        <v>160100</v>
      </c>
      <c r="R104" s="244">
        <v>21507</v>
      </c>
      <c r="S104" s="348">
        <f t="shared" si="30"/>
        <v>160000.01</v>
      </c>
      <c r="T104" s="346">
        <f t="shared" si="42"/>
        <v>160100</v>
      </c>
      <c r="U104" s="347">
        <v>21507</v>
      </c>
      <c r="V104" s="343">
        <f t="shared" si="31"/>
        <v>160000.01</v>
      </c>
      <c r="W104" s="343">
        <f t="shared" si="43"/>
        <v>160100</v>
      </c>
      <c r="X104" s="244">
        <v>21507</v>
      </c>
      <c r="Y104" s="348">
        <f t="shared" si="32"/>
        <v>185000.01</v>
      </c>
      <c r="Z104" s="346">
        <f t="shared" si="44"/>
        <v>185100</v>
      </c>
      <c r="AA104" s="347">
        <v>36662</v>
      </c>
      <c r="AB104" s="348">
        <f t="shared" si="33"/>
        <v>185000.01</v>
      </c>
      <c r="AC104" s="346">
        <f t="shared" si="45"/>
        <v>185100</v>
      </c>
      <c r="AD104" s="347">
        <v>36662</v>
      </c>
      <c r="AE104" s="348">
        <f t="shared" si="34"/>
        <v>185000.01</v>
      </c>
      <c r="AF104" s="346">
        <f t="shared" si="46"/>
        <v>185100</v>
      </c>
      <c r="AG104" s="347">
        <v>36662</v>
      </c>
      <c r="AH104" s="348">
        <f t="shared" si="35"/>
        <v>185000.01</v>
      </c>
      <c r="AI104" s="346">
        <f t="shared" si="47"/>
        <v>185100</v>
      </c>
      <c r="AJ104" s="347">
        <v>36662</v>
      </c>
    </row>
    <row r="105" spans="1:36" x14ac:dyDescent="0.2">
      <c r="A105" s="348">
        <f t="shared" si="24"/>
        <v>160100.01</v>
      </c>
      <c r="B105" s="346">
        <f t="shared" si="36"/>
        <v>160200</v>
      </c>
      <c r="C105" s="347">
        <v>21327</v>
      </c>
      <c r="D105" s="343">
        <f t="shared" si="25"/>
        <v>160100.01</v>
      </c>
      <c r="E105" s="343">
        <f t="shared" si="37"/>
        <v>160200</v>
      </c>
      <c r="F105" s="244">
        <v>21327</v>
      </c>
      <c r="G105" s="348">
        <f t="shared" si="26"/>
        <v>160100.01</v>
      </c>
      <c r="H105" s="346">
        <f t="shared" si="38"/>
        <v>160200</v>
      </c>
      <c r="I105" s="347">
        <v>21327</v>
      </c>
      <c r="J105" s="343">
        <f t="shared" si="27"/>
        <v>160100.01</v>
      </c>
      <c r="K105" s="343">
        <f t="shared" si="39"/>
        <v>160200</v>
      </c>
      <c r="L105" s="244">
        <v>21327</v>
      </c>
      <c r="M105" s="348">
        <f t="shared" si="28"/>
        <v>160100.01</v>
      </c>
      <c r="N105" s="346">
        <f t="shared" si="40"/>
        <v>160200</v>
      </c>
      <c r="O105" s="347">
        <v>21327</v>
      </c>
      <c r="P105" s="343">
        <f t="shared" si="29"/>
        <v>160100.01</v>
      </c>
      <c r="Q105" s="343">
        <f t="shared" si="41"/>
        <v>160200</v>
      </c>
      <c r="R105" s="244">
        <v>21327</v>
      </c>
      <c r="S105" s="348">
        <f t="shared" si="30"/>
        <v>160100.01</v>
      </c>
      <c r="T105" s="346">
        <f t="shared" si="42"/>
        <v>160200</v>
      </c>
      <c r="U105" s="347">
        <v>21327</v>
      </c>
      <c r="V105" s="343">
        <f t="shared" si="31"/>
        <v>160100.01</v>
      </c>
      <c r="W105" s="343">
        <f t="shared" si="43"/>
        <v>160200</v>
      </c>
      <c r="X105" s="244">
        <v>21327</v>
      </c>
      <c r="Y105" s="348">
        <f t="shared" si="32"/>
        <v>185100.01</v>
      </c>
      <c r="Z105" s="346">
        <f t="shared" si="44"/>
        <v>185200</v>
      </c>
      <c r="AA105" s="347">
        <v>36436</v>
      </c>
      <c r="AB105" s="348">
        <f t="shared" si="33"/>
        <v>185100.01</v>
      </c>
      <c r="AC105" s="346">
        <f t="shared" si="45"/>
        <v>185200</v>
      </c>
      <c r="AD105" s="347">
        <v>36436</v>
      </c>
      <c r="AE105" s="348">
        <f t="shared" si="34"/>
        <v>185100.01</v>
      </c>
      <c r="AF105" s="346">
        <f t="shared" si="46"/>
        <v>185200</v>
      </c>
      <c r="AG105" s="347">
        <v>36436</v>
      </c>
      <c r="AH105" s="348">
        <f t="shared" si="35"/>
        <v>185100.01</v>
      </c>
      <c r="AI105" s="346">
        <f t="shared" si="47"/>
        <v>185200</v>
      </c>
      <c r="AJ105" s="347">
        <v>36436</v>
      </c>
    </row>
    <row r="106" spans="1:36" x14ac:dyDescent="0.2">
      <c r="A106" s="348">
        <f t="shared" si="24"/>
        <v>160200.01</v>
      </c>
      <c r="B106" s="346">
        <f t="shared" si="36"/>
        <v>160300</v>
      </c>
      <c r="C106" s="347">
        <v>21147</v>
      </c>
      <c r="D106" s="343">
        <f t="shared" si="25"/>
        <v>160200.01</v>
      </c>
      <c r="E106" s="343">
        <f t="shared" si="37"/>
        <v>160300</v>
      </c>
      <c r="F106" s="244">
        <v>21147</v>
      </c>
      <c r="G106" s="348">
        <f t="shared" si="26"/>
        <v>160200.01</v>
      </c>
      <c r="H106" s="346">
        <f t="shared" si="38"/>
        <v>160300</v>
      </c>
      <c r="I106" s="347">
        <v>21147</v>
      </c>
      <c r="J106" s="343">
        <f t="shared" si="27"/>
        <v>160200.01</v>
      </c>
      <c r="K106" s="343">
        <f t="shared" si="39"/>
        <v>160300</v>
      </c>
      <c r="L106" s="244">
        <v>21147</v>
      </c>
      <c r="M106" s="348">
        <f t="shared" si="28"/>
        <v>160200.01</v>
      </c>
      <c r="N106" s="346">
        <f t="shared" si="40"/>
        <v>160300</v>
      </c>
      <c r="O106" s="347">
        <v>21147</v>
      </c>
      <c r="P106" s="343">
        <f t="shared" si="29"/>
        <v>160200.01</v>
      </c>
      <c r="Q106" s="343">
        <f t="shared" si="41"/>
        <v>160300</v>
      </c>
      <c r="R106" s="244">
        <v>21147</v>
      </c>
      <c r="S106" s="348">
        <f t="shared" si="30"/>
        <v>160200.01</v>
      </c>
      <c r="T106" s="346">
        <f t="shared" si="42"/>
        <v>160300</v>
      </c>
      <c r="U106" s="347">
        <v>21147</v>
      </c>
      <c r="V106" s="343">
        <f t="shared" si="31"/>
        <v>160200.01</v>
      </c>
      <c r="W106" s="343">
        <f t="shared" si="43"/>
        <v>160300</v>
      </c>
      <c r="X106" s="244">
        <v>21147</v>
      </c>
      <c r="Y106" s="348">
        <f t="shared" si="32"/>
        <v>185200.01</v>
      </c>
      <c r="Z106" s="346">
        <f t="shared" si="44"/>
        <v>185300</v>
      </c>
      <c r="AA106" s="347">
        <v>36210</v>
      </c>
      <c r="AB106" s="348">
        <f t="shared" si="33"/>
        <v>185200.01</v>
      </c>
      <c r="AC106" s="346">
        <f t="shared" si="45"/>
        <v>185300</v>
      </c>
      <c r="AD106" s="347">
        <v>36210</v>
      </c>
      <c r="AE106" s="348">
        <f t="shared" si="34"/>
        <v>185200.01</v>
      </c>
      <c r="AF106" s="346">
        <f t="shared" si="46"/>
        <v>185300</v>
      </c>
      <c r="AG106" s="347">
        <v>36210</v>
      </c>
      <c r="AH106" s="348">
        <f t="shared" si="35"/>
        <v>185200.01</v>
      </c>
      <c r="AI106" s="346">
        <f t="shared" si="47"/>
        <v>185300</v>
      </c>
      <c r="AJ106" s="347">
        <v>36210</v>
      </c>
    </row>
    <row r="107" spans="1:36" x14ac:dyDescent="0.2">
      <c r="A107" s="348">
        <f t="shared" si="24"/>
        <v>160300.01</v>
      </c>
      <c r="B107" s="346">
        <f t="shared" si="36"/>
        <v>160400</v>
      </c>
      <c r="C107" s="347">
        <v>20968</v>
      </c>
      <c r="D107" s="343">
        <f t="shared" si="25"/>
        <v>160300.01</v>
      </c>
      <c r="E107" s="343">
        <f t="shared" si="37"/>
        <v>160400</v>
      </c>
      <c r="F107" s="244">
        <v>20968</v>
      </c>
      <c r="G107" s="348">
        <f t="shared" si="26"/>
        <v>160300.01</v>
      </c>
      <c r="H107" s="346">
        <f t="shared" si="38"/>
        <v>160400</v>
      </c>
      <c r="I107" s="347">
        <v>20968</v>
      </c>
      <c r="J107" s="343">
        <f t="shared" si="27"/>
        <v>160300.01</v>
      </c>
      <c r="K107" s="343">
        <f t="shared" si="39"/>
        <v>160400</v>
      </c>
      <c r="L107" s="244">
        <v>20968</v>
      </c>
      <c r="M107" s="348">
        <f t="shared" si="28"/>
        <v>160300.01</v>
      </c>
      <c r="N107" s="346">
        <f t="shared" si="40"/>
        <v>160400</v>
      </c>
      <c r="O107" s="347">
        <v>20968</v>
      </c>
      <c r="P107" s="343">
        <f t="shared" si="29"/>
        <v>160300.01</v>
      </c>
      <c r="Q107" s="343">
        <f t="shared" si="41"/>
        <v>160400</v>
      </c>
      <c r="R107" s="244">
        <v>20968</v>
      </c>
      <c r="S107" s="348">
        <f t="shared" si="30"/>
        <v>160300.01</v>
      </c>
      <c r="T107" s="346">
        <f t="shared" si="42"/>
        <v>160400</v>
      </c>
      <c r="U107" s="347">
        <v>20968</v>
      </c>
      <c r="V107" s="343">
        <f t="shared" si="31"/>
        <v>160300.01</v>
      </c>
      <c r="W107" s="343">
        <f t="shared" si="43"/>
        <v>160400</v>
      </c>
      <c r="X107" s="244">
        <v>20968</v>
      </c>
      <c r="Y107" s="348">
        <f t="shared" si="32"/>
        <v>185300.01</v>
      </c>
      <c r="Z107" s="346">
        <f t="shared" si="44"/>
        <v>185400</v>
      </c>
      <c r="AA107" s="347">
        <v>35985</v>
      </c>
      <c r="AB107" s="348">
        <f t="shared" si="33"/>
        <v>185300.01</v>
      </c>
      <c r="AC107" s="346">
        <f t="shared" si="45"/>
        <v>185400</v>
      </c>
      <c r="AD107" s="347">
        <v>35985</v>
      </c>
      <c r="AE107" s="348">
        <f t="shared" si="34"/>
        <v>185300.01</v>
      </c>
      <c r="AF107" s="346">
        <f t="shared" si="46"/>
        <v>185400</v>
      </c>
      <c r="AG107" s="347">
        <v>35985</v>
      </c>
      <c r="AH107" s="348">
        <f t="shared" si="35"/>
        <v>185300.01</v>
      </c>
      <c r="AI107" s="346">
        <f t="shared" si="47"/>
        <v>185400</v>
      </c>
      <c r="AJ107" s="347">
        <v>35985</v>
      </c>
    </row>
    <row r="108" spans="1:36" x14ac:dyDescent="0.2">
      <c r="A108" s="348">
        <f t="shared" si="24"/>
        <v>160400.01</v>
      </c>
      <c r="B108" s="346">
        <f t="shared" si="36"/>
        <v>160500</v>
      </c>
      <c r="C108" s="347">
        <v>20788</v>
      </c>
      <c r="D108" s="343">
        <f t="shared" si="25"/>
        <v>160400.01</v>
      </c>
      <c r="E108" s="343">
        <f t="shared" si="37"/>
        <v>160500</v>
      </c>
      <c r="F108" s="244">
        <v>20788</v>
      </c>
      <c r="G108" s="348">
        <f t="shared" si="26"/>
        <v>160400.01</v>
      </c>
      <c r="H108" s="346">
        <f t="shared" si="38"/>
        <v>160500</v>
      </c>
      <c r="I108" s="347">
        <v>20788</v>
      </c>
      <c r="J108" s="343">
        <f t="shared" si="27"/>
        <v>160400.01</v>
      </c>
      <c r="K108" s="343">
        <f t="shared" si="39"/>
        <v>160500</v>
      </c>
      <c r="L108" s="244">
        <v>20788</v>
      </c>
      <c r="M108" s="348">
        <f t="shared" si="28"/>
        <v>160400.01</v>
      </c>
      <c r="N108" s="346">
        <f t="shared" si="40"/>
        <v>160500</v>
      </c>
      <c r="O108" s="347">
        <v>20788</v>
      </c>
      <c r="P108" s="343">
        <f t="shared" si="29"/>
        <v>160400.01</v>
      </c>
      <c r="Q108" s="343">
        <f t="shared" si="41"/>
        <v>160500</v>
      </c>
      <c r="R108" s="244">
        <v>20788</v>
      </c>
      <c r="S108" s="348">
        <f t="shared" si="30"/>
        <v>160400.01</v>
      </c>
      <c r="T108" s="346">
        <f t="shared" si="42"/>
        <v>160500</v>
      </c>
      <c r="U108" s="347">
        <v>20788</v>
      </c>
      <c r="V108" s="343">
        <f t="shared" si="31"/>
        <v>160400.01</v>
      </c>
      <c r="W108" s="343">
        <f t="shared" si="43"/>
        <v>160500</v>
      </c>
      <c r="X108" s="244">
        <v>20788</v>
      </c>
      <c r="Y108" s="348">
        <f t="shared" si="32"/>
        <v>185400.01</v>
      </c>
      <c r="Z108" s="346">
        <f t="shared" si="44"/>
        <v>185500</v>
      </c>
      <c r="AA108" s="347">
        <v>35760</v>
      </c>
      <c r="AB108" s="348">
        <f t="shared" si="33"/>
        <v>185400.01</v>
      </c>
      <c r="AC108" s="346">
        <f t="shared" si="45"/>
        <v>185500</v>
      </c>
      <c r="AD108" s="347">
        <v>35760</v>
      </c>
      <c r="AE108" s="348">
        <f t="shared" si="34"/>
        <v>185400.01</v>
      </c>
      <c r="AF108" s="346">
        <f t="shared" si="46"/>
        <v>185500</v>
      </c>
      <c r="AG108" s="347">
        <v>35760</v>
      </c>
      <c r="AH108" s="348">
        <f t="shared" si="35"/>
        <v>185400.01</v>
      </c>
      <c r="AI108" s="346">
        <f t="shared" si="47"/>
        <v>185500</v>
      </c>
      <c r="AJ108" s="347">
        <v>35760</v>
      </c>
    </row>
    <row r="109" spans="1:36" x14ac:dyDescent="0.2">
      <c r="A109" s="348">
        <f t="shared" si="24"/>
        <v>160500.01</v>
      </c>
      <c r="B109" s="346">
        <f t="shared" si="36"/>
        <v>160600</v>
      </c>
      <c r="C109" s="347">
        <v>20609</v>
      </c>
      <c r="D109" s="343">
        <f t="shared" si="25"/>
        <v>160500.01</v>
      </c>
      <c r="E109" s="343">
        <f t="shared" si="37"/>
        <v>160600</v>
      </c>
      <c r="F109" s="244">
        <v>20609</v>
      </c>
      <c r="G109" s="348">
        <f t="shared" si="26"/>
        <v>160500.01</v>
      </c>
      <c r="H109" s="346">
        <f t="shared" si="38"/>
        <v>160600</v>
      </c>
      <c r="I109" s="347">
        <v>20609</v>
      </c>
      <c r="J109" s="343">
        <f t="shared" si="27"/>
        <v>160500.01</v>
      </c>
      <c r="K109" s="343">
        <f t="shared" si="39"/>
        <v>160600</v>
      </c>
      <c r="L109" s="244">
        <v>20609</v>
      </c>
      <c r="M109" s="348">
        <f t="shared" si="28"/>
        <v>160500.01</v>
      </c>
      <c r="N109" s="346">
        <f t="shared" si="40"/>
        <v>160600</v>
      </c>
      <c r="O109" s="347">
        <v>20609</v>
      </c>
      <c r="P109" s="343">
        <f t="shared" si="29"/>
        <v>160500.01</v>
      </c>
      <c r="Q109" s="343">
        <f t="shared" si="41"/>
        <v>160600</v>
      </c>
      <c r="R109" s="244">
        <v>20609</v>
      </c>
      <c r="S109" s="348">
        <f t="shared" si="30"/>
        <v>160500.01</v>
      </c>
      <c r="T109" s="346">
        <f t="shared" si="42"/>
        <v>160600</v>
      </c>
      <c r="U109" s="347">
        <v>20609</v>
      </c>
      <c r="V109" s="343">
        <f t="shared" si="31"/>
        <v>160500.01</v>
      </c>
      <c r="W109" s="343">
        <f t="shared" si="43"/>
        <v>160600</v>
      </c>
      <c r="X109" s="244">
        <v>20609</v>
      </c>
      <c r="Y109" s="348">
        <f t="shared" si="32"/>
        <v>185500.01</v>
      </c>
      <c r="Z109" s="346">
        <f t="shared" si="44"/>
        <v>185600</v>
      </c>
      <c r="AA109" s="347">
        <v>35535</v>
      </c>
      <c r="AB109" s="348">
        <f t="shared" si="33"/>
        <v>185500.01</v>
      </c>
      <c r="AC109" s="346">
        <f t="shared" si="45"/>
        <v>185600</v>
      </c>
      <c r="AD109" s="347">
        <v>35535</v>
      </c>
      <c r="AE109" s="348">
        <f t="shared" si="34"/>
        <v>185500.01</v>
      </c>
      <c r="AF109" s="346">
        <f t="shared" si="46"/>
        <v>185600</v>
      </c>
      <c r="AG109" s="347">
        <v>35535</v>
      </c>
      <c r="AH109" s="348">
        <f t="shared" si="35"/>
        <v>185500.01</v>
      </c>
      <c r="AI109" s="346">
        <f t="shared" si="47"/>
        <v>185600</v>
      </c>
      <c r="AJ109" s="347">
        <v>35535</v>
      </c>
    </row>
    <row r="110" spans="1:36" x14ac:dyDescent="0.2">
      <c r="A110" s="348">
        <f t="shared" si="24"/>
        <v>160600.01</v>
      </c>
      <c r="B110" s="346">
        <f t="shared" si="36"/>
        <v>160700</v>
      </c>
      <c r="C110" s="347">
        <v>20430</v>
      </c>
      <c r="D110" s="343">
        <f t="shared" si="25"/>
        <v>160600.01</v>
      </c>
      <c r="E110" s="343">
        <f t="shared" si="37"/>
        <v>160700</v>
      </c>
      <c r="F110" s="244">
        <v>20430</v>
      </c>
      <c r="G110" s="348">
        <f t="shared" si="26"/>
        <v>160600.01</v>
      </c>
      <c r="H110" s="346">
        <f t="shared" si="38"/>
        <v>160700</v>
      </c>
      <c r="I110" s="347">
        <v>20430</v>
      </c>
      <c r="J110" s="343">
        <f t="shared" si="27"/>
        <v>160600.01</v>
      </c>
      <c r="K110" s="343">
        <f t="shared" si="39"/>
        <v>160700</v>
      </c>
      <c r="L110" s="244">
        <v>20430</v>
      </c>
      <c r="M110" s="348">
        <f t="shared" si="28"/>
        <v>160600.01</v>
      </c>
      <c r="N110" s="346">
        <f t="shared" si="40"/>
        <v>160700</v>
      </c>
      <c r="O110" s="347">
        <v>20430</v>
      </c>
      <c r="P110" s="343">
        <f t="shared" si="29"/>
        <v>160600.01</v>
      </c>
      <c r="Q110" s="343">
        <f t="shared" si="41"/>
        <v>160700</v>
      </c>
      <c r="R110" s="244">
        <v>20430</v>
      </c>
      <c r="S110" s="348">
        <f t="shared" si="30"/>
        <v>160600.01</v>
      </c>
      <c r="T110" s="346">
        <f t="shared" si="42"/>
        <v>160700</v>
      </c>
      <c r="U110" s="347">
        <v>20430</v>
      </c>
      <c r="V110" s="343">
        <f t="shared" si="31"/>
        <v>160600.01</v>
      </c>
      <c r="W110" s="343">
        <f t="shared" si="43"/>
        <v>160700</v>
      </c>
      <c r="X110" s="244">
        <v>20430</v>
      </c>
      <c r="Y110" s="348">
        <f t="shared" si="32"/>
        <v>185600.01</v>
      </c>
      <c r="Z110" s="346">
        <f t="shared" si="44"/>
        <v>185700</v>
      </c>
      <c r="AA110" s="347">
        <v>35311</v>
      </c>
      <c r="AB110" s="348">
        <f t="shared" si="33"/>
        <v>185600.01</v>
      </c>
      <c r="AC110" s="346">
        <f t="shared" si="45"/>
        <v>185700</v>
      </c>
      <c r="AD110" s="347">
        <v>35311</v>
      </c>
      <c r="AE110" s="348">
        <f t="shared" si="34"/>
        <v>185600.01</v>
      </c>
      <c r="AF110" s="346">
        <f t="shared" si="46"/>
        <v>185700</v>
      </c>
      <c r="AG110" s="347">
        <v>35311</v>
      </c>
      <c r="AH110" s="348">
        <f t="shared" si="35"/>
        <v>185600.01</v>
      </c>
      <c r="AI110" s="346">
        <f t="shared" si="47"/>
        <v>185700</v>
      </c>
      <c r="AJ110" s="347">
        <v>35311</v>
      </c>
    </row>
    <row r="111" spans="1:36" x14ac:dyDescent="0.2">
      <c r="A111" s="348">
        <f t="shared" si="24"/>
        <v>160700.01</v>
      </c>
      <c r="B111" s="346">
        <f t="shared" si="36"/>
        <v>160800</v>
      </c>
      <c r="C111" s="347">
        <v>20252</v>
      </c>
      <c r="D111" s="343">
        <f t="shared" si="25"/>
        <v>160700.01</v>
      </c>
      <c r="E111" s="343">
        <f t="shared" si="37"/>
        <v>160800</v>
      </c>
      <c r="F111" s="244">
        <v>20252</v>
      </c>
      <c r="G111" s="348">
        <f t="shared" si="26"/>
        <v>160700.01</v>
      </c>
      <c r="H111" s="346">
        <f t="shared" si="38"/>
        <v>160800</v>
      </c>
      <c r="I111" s="347">
        <v>20252</v>
      </c>
      <c r="J111" s="343">
        <f t="shared" si="27"/>
        <v>160700.01</v>
      </c>
      <c r="K111" s="343">
        <f t="shared" si="39"/>
        <v>160800</v>
      </c>
      <c r="L111" s="244">
        <v>20252</v>
      </c>
      <c r="M111" s="348">
        <f t="shared" si="28"/>
        <v>160700.01</v>
      </c>
      <c r="N111" s="346">
        <f t="shared" si="40"/>
        <v>160800</v>
      </c>
      <c r="O111" s="347">
        <v>20252</v>
      </c>
      <c r="P111" s="343">
        <f t="shared" si="29"/>
        <v>160700.01</v>
      </c>
      <c r="Q111" s="343">
        <f t="shared" si="41"/>
        <v>160800</v>
      </c>
      <c r="R111" s="244">
        <v>20252</v>
      </c>
      <c r="S111" s="348">
        <f t="shared" si="30"/>
        <v>160700.01</v>
      </c>
      <c r="T111" s="346">
        <f t="shared" si="42"/>
        <v>160800</v>
      </c>
      <c r="U111" s="347">
        <v>20252</v>
      </c>
      <c r="V111" s="343">
        <f t="shared" si="31"/>
        <v>160700.01</v>
      </c>
      <c r="W111" s="343">
        <f t="shared" si="43"/>
        <v>160800</v>
      </c>
      <c r="X111" s="244">
        <v>20252</v>
      </c>
      <c r="Y111" s="348">
        <f t="shared" si="32"/>
        <v>185700.01</v>
      </c>
      <c r="Z111" s="346">
        <f t="shared" si="44"/>
        <v>185800</v>
      </c>
      <c r="AA111" s="347">
        <v>35087</v>
      </c>
      <c r="AB111" s="348">
        <f t="shared" si="33"/>
        <v>185700.01</v>
      </c>
      <c r="AC111" s="346">
        <f t="shared" si="45"/>
        <v>185800</v>
      </c>
      <c r="AD111" s="347">
        <v>35087</v>
      </c>
      <c r="AE111" s="348">
        <f t="shared" si="34"/>
        <v>185700.01</v>
      </c>
      <c r="AF111" s="346">
        <f t="shared" si="46"/>
        <v>185800</v>
      </c>
      <c r="AG111" s="347">
        <v>35087</v>
      </c>
      <c r="AH111" s="348">
        <f t="shared" si="35"/>
        <v>185700.01</v>
      </c>
      <c r="AI111" s="346">
        <f t="shared" si="47"/>
        <v>185800</v>
      </c>
      <c r="AJ111" s="347">
        <v>35087</v>
      </c>
    </row>
    <row r="112" spans="1:36" x14ac:dyDescent="0.2">
      <c r="A112" s="348">
        <f t="shared" si="24"/>
        <v>160800.01</v>
      </c>
      <c r="B112" s="346">
        <f t="shared" si="36"/>
        <v>160900</v>
      </c>
      <c r="C112" s="347">
        <v>20074</v>
      </c>
      <c r="D112" s="343">
        <f t="shared" si="25"/>
        <v>160800.01</v>
      </c>
      <c r="E112" s="343">
        <f t="shared" si="37"/>
        <v>160900</v>
      </c>
      <c r="F112" s="244">
        <v>20074</v>
      </c>
      <c r="G112" s="348">
        <f t="shared" si="26"/>
        <v>160800.01</v>
      </c>
      <c r="H112" s="346">
        <f t="shared" si="38"/>
        <v>160900</v>
      </c>
      <c r="I112" s="347">
        <v>20074</v>
      </c>
      <c r="J112" s="343">
        <f t="shared" si="27"/>
        <v>160800.01</v>
      </c>
      <c r="K112" s="343">
        <f t="shared" si="39"/>
        <v>160900</v>
      </c>
      <c r="L112" s="244">
        <v>20074</v>
      </c>
      <c r="M112" s="348">
        <f t="shared" si="28"/>
        <v>160800.01</v>
      </c>
      <c r="N112" s="346">
        <f t="shared" si="40"/>
        <v>160900</v>
      </c>
      <c r="O112" s="347">
        <v>20074</v>
      </c>
      <c r="P112" s="343">
        <f t="shared" si="29"/>
        <v>160800.01</v>
      </c>
      <c r="Q112" s="343">
        <f t="shared" si="41"/>
        <v>160900</v>
      </c>
      <c r="R112" s="244">
        <v>20074</v>
      </c>
      <c r="S112" s="348">
        <f t="shared" si="30"/>
        <v>160800.01</v>
      </c>
      <c r="T112" s="346">
        <f t="shared" si="42"/>
        <v>160900</v>
      </c>
      <c r="U112" s="347">
        <v>20074</v>
      </c>
      <c r="V112" s="343">
        <f t="shared" si="31"/>
        <v>160800.01</v>
      </c>
      <c r="W112" s="343">
        <f t="shared" si="43"/>
        <v>160900</v>
      </c>
      <c r="X112" s="244">
        <v>20074</v>
      </c>
      <c r="Y112" s="348">
        <f t="shared" si="32"/>
        <v>185800.01</v>
      </c>
      <c r="Z112" s="346">
        <f t="shared" si="44"/>
        <v>185900</v>
      </c>
      <c r="AA112" s="347">
        <v>34863</v>
      </c>
      <c r="AB112" s="348">
        <f t="shared" si="33"/>
        <v>185800.01</v>
      </c>
      <c r="AC112" s="346">
        <f t="shared" si="45"/>
        <v>185900</v>
      </c>
      <c r="AD112" s="347">
        <v>34863</v>
      </c>
      <c r="AE112" s="348">
        <f t="shared" si="34"/>
        <v>185800.01</v>
      </c>
      <c r="AF112" s="346">
        <f t="shared" si="46"/>
        <v>185900</v>
      </c>
      <c r="AG112" s="347">
        <v>34863</v>
      </c>
      <c r="AH112" s="348">
        <f t="shared" si="35"/>
        <v>185800.01</v>
      </c>
      <c r="AI112" s="346">
        <f t="shared" si="47"/>
        <v>185900</v>
      </c>
      <c r="AJ112" s="347">
        <v>34863</v>
      </c>
    </row>
    <row r="113" spans="1:36" x14ac:dyDescent="0.2">
      <c r="A113" s="348">
        <f t="shared" si="24"/>
        <v>160900.01</v>
      </c>
      <c r="B113" s="346">
        <f t="shared" si="36"/>
        <v>161000</v>
      </c>
      <c r="C113" s="347">
        <v>19896</v>
      </c>
      <c r="D113" s="343">
        <f t="shared" si="25"/>
        <v>160900.01</v>
      </c>
      <c r="E113" s="343">
        <f t="shared" si="37"/>
        <v>161000</v>
      </c>
      <c r="F113" s="244">
        <v>19896</v>
      </c>
      <c r="G113" s="348">
        <f t="shared" si="26"/>
        <v>160900.01</v>
      </c>
      <c r="H113" s="346">
        <f t="shared" si="38"/>
        <v>161000</v>
      </c>
      <c r="I113" s="347">
        <v>19896</v>
      </c>
      <c r="J113" s="343">
        <f t="shared" si="27"/>
        <v>160900.01</v>
      </c>
      <c r="K113" s="343">
        <f t="shared" si="39"/>
        <v>161000</v>
      </c>
      <c r="L113" s="244">
        <v>19896</v>
      </c>
      <c r="M113" s="348">
        <f t="shared" si="28"/>
        <v>160900.01</v>
      </c>
      <c r="N113" s="346">
        <f t="shared" si="40"/>
        <v>161000</v>
      </c>
      <c r="O113" s="347">
        <v>19896</v>
      </c>
      <c r="P113" s="343">
        <f t="shared" si="29"/>
        <v>160900.01</v>
      </c>
      <c r="Q113" s="343">
        <f t="shared" si="41"/>
        <v>161000</v>
      </c>
      <c r="R113" s="244">
        <v>19896</v>
      </c>
      <c r="S113" s="348">
        <f t="shared" si="30"/>
        <v>160900.01</v>
      </c>
      <c r="T113" s="346">
        <f t="shared" si="42"/>
        <v>161000</v>
      </c>
      <c r="U113" s="347">
        <v>19896</v>
      </c>
      <c r="V113" s="343">
        <f t="shared" si="31"/>
        <v>160900.01</v>
      </c>
      <c r="W113" s="343">
        <f t="shared" si="43"/>
        <v>161000</v>
      </c>
      <c r="X113" s="244">
        <v>19896</v>
      </c>
      <c r="Y113" s="348">
        <f t="shared" si="32"/>
        <v>185900.01</v>
      </c>
      <c r="Z113" s="346">
        <f t="shared" si="44"/>
        <v>186000</v>
      </c>
      <c r="AA113" s="347">
        <v>34640</v>
      </c>
      <c r="AB113" s="348">
        <f t="shared" si="33"/>
        <v>185900.01</v>
      </c>
      <c r="AC113" s="346">
        <f t="shared" si="45"/>
        <v>186000</v>
      </c>
      <c r="AD113" s="347">
        <v>34640</v>
      </c>
      <c r="AE113" s="348">
        <f t="shared" si="34"/>
        <v>185900.01</v>
      </c>
      <c r="AF113" s="346">
        <f t="shared" si="46"/>
        <v>186000</v>
      </c>
      <c r="AG113" s="347">
        <v>34640</v>
      </c>
      <c r="AH113" s="348">
        <f t="shared" si="35"/>
        <v>185900.01</v>
      </c>
      <c r="AI113" s="346">
        <f t="shared" si="47"/>
        <v>186000</v>
      </c>
      <c r="AJ113" s="347">
        <v>34640</v>
      </c>
    </row>
    <row r="114" spans="1:36" x14ac:dyDescent="0.2">
      <c r="A114" s="348">
        <f t="shared" si="24"/>
        <v>161000.01</v>
      </c>
      <c r="B114" s="346">
        <f t="shared" si="36"/>
        <v>161100</v>
      </c>
      <c r="C114" s="347">
        <v>19718</v>
      </c>
      <c r="D114" s="343">
        <f t="shared" si="25"/>
        <v>161000.01</v>
      </c>
      <c r="E114" s="343">
        <f t="shared" si="37"/>
        <v>161100</v>
      </c>
      <c r="F114" s="244">
        <v>19718</v>
      </c>
      <c r="G114" s="348">
        <f t="shared" si="26"/>
        <v>161000.01</v>
      </c>
      <c r="H114" s="346">
        <f t="shared" si="38"/>
        <v>161100</v>
      </c>
      <c r="I114" s="347">
        <v>19718</v>
      </c>
      <c r="J114" s="343">
        <f t="shared" si="27"/>
        <v>161000.01</v>
      </c>
      <c r="K114" s="343">
        <f t="shared" si="39"/>
        <v>161100</v>
      </c>
      <c r="L114" s="244">
        <v>19718</v>
      </c>
      <c r="M114" s="348">
        <f t="shared" si="28"/>
        <v>161000.01</v>
      </c>
      <c r="N114" s="346">
        <f t="shared" si="40"/>
        <v>161100</v>
      </c>
      <c r="O114" s="347">
        <v>19718</v>
      </c>
      <c r="P114" s="343">
        <f t="shared" si="29"/>
        <v>161000.01</v>
      </c>
      <c r="Q114" s="343">
        <f t="shared" si="41"/>
        <v>161100</v>
      </c>
      <c r="R114" s="244">
        <v>19718</v>
      </c>
      <c r="S114" s="348">
        <f t="shared" si="30"/>
        <v>161000.01</v>
      </c>
      <c r="T114" s="346">
        <f t="shared" si="42"/>
        <v>161100</v>
      </c>
      <c r="U114" s="347">
        <v>19718</v>
      </c>
      <c r="V114" s="343">
        <f t="shared" si="31"/>
        <v>161000.01</v>
      </c>
      <c r="W114" s="343">
        <f t="shared" si="43"/>
        <v>161100</v>
      </c>
      <c r="X114" s="244">
        <v>19718</v>
      </c>
      <c r="Y114" s="348">
        <f t="shared" si="32"/>
        <v>186000.01</v>
      </c>
      <c r="Z114" s="346">
        <f t="shared" si="44"/>
        <v>186100</v>
      </c>
      <c r="AA114" s="347">
        <v>34417</v>
      </c>
      <c r="AB114" s="348">
        <f t="shared" si="33"/>
        <v>186000.01</v>
      </c>
      <c r="AC114" s="346">
        <f t="shared" si="45"/>
        <v>186100</v>
      </c>
      <c r="AD114" s="347">
        <v>34417</v>
      </c>
      <c r="AE114" s="348">
        <f t="shared" si="34"/>
        <v>186000.01</v>
      </c>
      <c r="AF114" s="346">
        <f t="shared" si="46"/>
        <v>186100</v>
      </c>
      <c r="AG114" s="347">
        <v>34417</v>
      </c>
      <c r="AH114" s="348">
        <f t="shared" si="35"/>
        <v>186000.01</v>
      </c>
      <c r="AI114" s="346">
        <f t="shared" si="47"/>
        <v>186100</v>
      </c>
      <c r="AJ114" s="347">
        <v>34417</v>
      </c>
    </row>
    <row r="115" spans="1:36" x14ac:dyDescent="0.2">
      <c r="A115" s="348">
        <f t="shared" si="24"/>
        <v>161100.01</v>
      </c>
      <c r="B115" s="346">
        <f t="shared" si="36"/>
        <v>161200</v>
      </c>
      <c r="C115" s="347">
        <v>19541</v>
      </c>
      <c r="D115" s="343">
        <f t="shared" si="25"/>
        <v>161100.01</v>
      </c>
      <c r="E115" s="343">
        <f t="shared" si="37"/>
        <v>161200</v>
      </c>
      <c r="F115" s="244">
        <v>19541</v>
      </c>
      <c r="G115" s="348">
        <f t="shared" si="26"/>
        <v>161100.01</v>
      </c>
      <c r="H115" s="346">
        <f t="shared" si="38"/>
        <v>161200</v>
      </c>
      <c r="I115" s="347">
        <v>19541</v>
      </c>
      <c r="J115" s="343">
        <f t="shared" si="27"/>
        <v>161100.01</v>
      </c>
      <c r="K115" s="343">
        <f t="shared" si="39"/>
        <v>161200</v>
      </c>
      <c r="L115" s="244">
        <v>19541</v>
      </c>
      <c r="M115" s="348">
        <f t="shared" si="28"/>
        <v>161100.01</v>
      </c>
      <c r="N115" s="346">
        <f t="shared" si="40"/>
        <v>161200</v>
      </c>
      <c r="O115" s="347">
        <v>19541</v>
      </c>
      <c r="P115" s="343">
        <f t="shared" si="29"/>
        <v>161100.01</v>
      </c>
      <c r="Q115" s="343">
        <f t="shared" si="41"/>
        <v>161200</v>
      </c>
      <c r="R115" s="244">
        <v>19541</v>
      </c>
      <c r="S115" s="348">
        <f t="shared" si="30"/>
        <v>161100.01</v>
      </c>
      <c r="T115" s="346">
        <f t="shared" si="42"/>
        <v>161200</v>
      </c>
      <c r="U115" s="347">
        <v>19541</v>
      </c>
      <c r="V115" s="343">
        <f t="shared" si="31"/>
        <v>161100.01</v>
      </c>
      <c r="W115" s="343">
        <f t="shared" si="43"/>
        <v>161200</v>
      </c>
      <c r="X115" s="244">
        <v>19541</v>
      </c>
      <c r="Y115" s="348">
        <f t="shared" si="32"/>
        <v>186100.01</v>
      </c>
      <c r="Z115" s="346">
        <f t="shared" si="44"/>
        <v>186200</v>
      </c>
      <c r="AA115" s="347">
        <v>34194</v>
      </c>
      <c r="AB115" s="348">
        <f t="shared" si="33"/>
        <v>186100.01</v>
      </c>
      <c r="AC115" s="346">
        <f t="shared" si="45"/>
        <v>186200</v>
      </c>
      <c r="AD115" s="347">
        <v>34194</v>
      </c>
      <c r="AE115" s="348">
        <f t="shared" si="34"/>
        <v>186100.01</v>
      </c>
      <c r="AF115" s="346">
        <f t="shared" si="46"/>
        <v>186200</v>
      </c>
      <c r="AG115" s="347">
        <v>34194</v>
      </c>
      <c r="AH115" s="348">
        <f t="shared" si="35"/>
        <v>186100.01</v>
      </c>
      <c r="AI115" s="346">
        <f t="shared" si="47"/>
        <v>186200</v>
      </c>
      <c r="AJ115" s="347">
        <v>34194</v>
      </c>
    </row>
    <row r="116" spans="1:36" x14ac:dyDescent="0.2">
      <c r="A116" s="348">
        <f t="shared" si="24"/>
        <v>161200.01</v>
      </c>
      <c r="B116" s="346">
        <f t="shared" si="36"/>
        <v>161300</v>
      </c>
      <c r="C116" s="347">
        <v>19364</v>
      </c>
      <c r="D116" s="343">
        <f t="shared" si="25"/>
        <v>161200.01</v>
      </c>
      <c r="E116" s="343">
        <f t="shared" si="37"/>
        <v>161300</v>
      </c>
      <c r="F116" s="244">
        <v>19364</v>
      </c>
      <c r="G116" s="348">
        <f t="shared" si="26"/>
        <v>161200.01</v>
      </c>
      <c r="H116" s="346">
        <f t="shared" si="38"/>
        <v>161300</v>
      </c>
      <c r="I116" s="347">
        <v>19364</v>
      </c>
      <c r="J116" s="343">
        <f t="shared" si="27"/>
        <v>161200.01</v>
      </c>
      <c r="K116" s="343">
        <f t="shared" si="39"/>
        <v>161300</v>
      </c>
      <c r="L116" s="244">
        <v>19364</v>
      </c>
      <c r="M116" s="348">
        <f t="shared" si="28"/>
        <v>161200.01</v>
      </c>
      <c r="N116" s="346">
        <f t="shared" si="40"/>
        <v>161300</v>
      </c>
      <c r="O116" s="347">
        <v>19364</v>
      </c>
      <c r="P116" s="343">
        <f t="shared" si="29"/>
        <v>161200.01</v>
      </c>
      <c r="Q116" s="343">
        <f t="shared" si="41"/>
        <v>161300</v>
      </c>
      <c r="R116" s="244">
        <v>19364</v>
      </c>
      <c r="S116" s="348">
        <f t="shared" si="30"/>
        <v>161200.01</v>
      </c>
      <c r="T116" s="346">
        <f t="shared" si="42"/>
        <v>161300</v>
      </c>
      <c r="U116" s="347">
        <v>19364</v>
      </c>
      <c r="V116" s="343">
        <f t="shared" si="31"/>
        <v>161200.01</v>
      </c>
      <c r="W116" s="343">
        <f t="shared" si="43"/>
        <v>161300</v>
      </c>
      <c r="X116" s="244">
        <v>19364</v>
      </c>
      <c r="Y116" s="348">
        <f t="shared" si="32"/>
        <v>186200.01</v>
      </c>
      <c r="Z116" s="346">
        <f t="shared" si="44"/>
        <v>186300</v>
      </c>
      <c r="AA116" s="347">
        <v>33972</v>
      </c>
      <c r="AB116" s="348">
        <f t="shared" si="33"/>
        <v>186200.01</v>
      </c>
      <c r="AC116" s="346">
        <f t="shared" si="45"/>
        <v>186300</v>
      </c>
      <c r="AD116" s="347">
        <v>33972</v>
      </c>
      <c r="AE116" s="348">
        <f t="shared" si="34"/>
        <v>186200.01</v>
      </c>
      <c r="AF116" s="346">
        <f t="shared" si="46"/>
        <v>186300</v>
      </c>
      <c r="AG116" s="347">
        <v>33972</v>
      </c>
      <c r="AH116" s="348">
        <f t="shared" si="35"/>
        <v>186200.01</v>
      </c>
      <c r="AI116" s="346">
        <f t="shared" si="47"/>
        <v>186300</v>
      </c>
      <c r="AJ116" s="347">
        <v>33972</v>
      </c>
    </row>
    <row r="117" spans="1:36" x14ac:dyDescent="0.2">
      <c r="A117" s="348">
        <f t="shared" si="24"/>
        <v>161300.01</v>
      </c>
      <c r="B117" s="346">
        <f t="shared" si="36"/>
        <v>161400</v>
      </c>
      <c r="C117" s="347">
        <v>19187</v>
      </c>
      <c r="D117" s="343">
        <f t="shared" si="25"/>
        <v>161300.01</v>
      </c>
      <c r="E117" s="343">
        <f t="shared" si="37"/>
        <v>161400</v>
      </c>
      <c r="F117" s="244">
        <v>19187</v>
      </c>
      <c r="G117" s="348">
        <f t="shared" si="26"/>
        <v>161300.01</v>
      </c>
      <c r="H117" s="346">
        <f t="shared" si="38"/>
        <v>161400</v>
      </c>
      <c r="I117" s="347">
        <v>19187</v>
      </c>
      <c r="J117" s="343">
        <f t="shared" si="27"/>
        <v>161300.01</v>
      </c>
      <c r="K117" s="343">
        <f t="shared" si="39"/>
        <v>161400</v>
      </c>
      <c r="L117" s="244">
        <v>19187</v>
      </c>
      <c r="M117" s="348">
        <f t="shared" si="28"/>
        <v>161300.01</v>
      </c>
      <c r="N117" s="346">
        <f t="shared" si="40"/>
        <v>161400</v>
      </c>
      <c r="O117" s="347">
        <v>19187</v>
      </c>
      <c r="P117" s="343">
        <f t="shared" si="29"/>
        <v>161300.01</v>
      </c>
      <c r="Q117" s="343">
        <f t="shared" si="41"/>
        <v>161400</v>
      </c>
      <c r="R117" s="244">
        <v>19187</v>
      </c>
      <c r="S117" s="348">
        <f t="shared" si="30"/>
        <v>161300.01</v>
      </c>
      <c r="T117" s="346">
        <f t="shared" si="42"/>
        <v>161400</v>
      </c>
      <c r="U117" s="347">
        <v>19187</v>
      </c>
      <c r="V117" s="343">
        <f t="shared" si="31"/>
        <v>161300.01</v>
      </c>
      <c r="W117" s="343">
        <f t="shared" si="43"/>
        <v>161400</v>
      </c>
      <c r="X117" s="244">
        <v>19187</v>
      </c>
      <c r="Y117" s="348">
        <f t="shared" si="32"/>
        <v>186300.01</v>
      </c>
      <c r="Z117" s="346">
        <f t="shared" si="44"/>
        <v>186400</v>
      </c>
      <c r="AA117" s="347">
        <v>33750</v>
      </c>
      <c r="AB117" s="348">
        <f t="shared" si="33"/>
        <v>186300.01</v>
      </c>
      <c r="AC117" s="346">
        <f t="shared" si="45"/>
        <v>186400</v>
      </c>
      <c r="AD117" s="347">
        <v>33750</v>
      </c>
      <c r="AE117" s="348">
        <f t="shared" si="34"/>
        <v>186300.01</v>
      </c>
      <c r="AF117" s="346">
        <f t="shared" si="46"/>
        <v>186400</v>
      </c>
      <c r="AG117" s="347">
        <v>33750</v>
      </c>
      <c r="AH117" s="348">
        <f t="shared" si="35"/>
        <v>186300.01</v>
      </c>
      <c r="AI117" s="346">
        <f t="shared" si="47"/>
        <v>186400</v>
      </c>
      <c r="AJ117" s="347">
        <v>33750</v>
      </c>
    </row>
    <row r="118" spans="1:36" x14ac:dyDescent="0.2">
      <c r="A118" s="348">
        <f t="shared" si="24"/>
        <v>161400.01</v>
      </c>
      <c r="B118" s="346">
        <f t="shared" si="36"/>
        <v>161500</v>
      </c>
      <c r="C118" s="347">
        <v>19010</v>
      </c>
      <c r="D118" s="343">
        <f t="shared" si="25"/>
        <v>161400.01</v>
      </c>
      <c r="E118" s="343">
        <f t="shared" si="37"/>
        <v>161500</v>
      </c>
      <c r="F118" s="244">
        <v>19010</v>
      </c>
      <c r="G118" s="348">
        <f t="shared" si="26"/>
        <v>161400.01</v>
      </c>
      <c r="H118" s="346">
        <f t="shared" si="38"/>
        <v>161500</v>
      </c>
      <c r="I118" s="347">
        <v>19010</v>
      </c>
      <c r="J118" s="343">
        <f t="shared" si="27"/>
        <v>161400.01</v>
      </c>
      <c r="K118" s="343">
        <f t="shared" si="39"/>
        <v>161500</v>
      </c>
      <c r="L118" s="244">
        <v>19010</v>
      </c>
      <c r="M118" s="348">
        <f t="shared" si="28"/>
        <v>161400.01</v>
      </c>
      <c r="N118" s="346">
        <f t="shared" si="40"/>
        <v>161500</v>
      </c>
      <c r="O118" s="347">
        <v>19010</v>
      </c>
      <c r="P118" s="343">
        <f t="shared" si="29"/>
        <v>161400.01</v>
      </c>
      <c r="Q118" s="343">
        <f t="shared" si="41"/>
        <v>161500</v>
      </c>
      <c r="R118" s="244">
        <v>19010</v>
      </c>
      <c r="S118" s="348">
        <f t="shared" si="30"/>
        <v>161400.01</v>
      </c>
      <c r="T118" s="346">
        <f t="shared" si="42"/>
        <v>161500</v>
      </c>
      <c r="U118" s="347">
        <v>19010</v>
      </c>
      <c r="V118" s="343">
        <f t="shared" si="31"/>
        <v>161400.01</v>
      </c>
      <c r="W118" s="343">
        <f t="shared" si="43"/>
        <v>161500</v>
      </c>
      <c r="X118" s="244">
        <v>19010</v>
      </c>
      <c r="Y118" s="348">
        <f t="shared" si="32"/>
        <v>186400.01</v>
      </c>
      <c r="Z118" s="346">
        <f t="shared" si="44"/>
        <v>186500</v>
      </c>
      <c r="AA118" s="347">
        <v>33529</v>
      </c>
      <c r="AB118" s="348">
        <f t="shared" si="33"/>
        <v>186400.01</v>
      </c>
      <c r="AC118" s="346">
        <f t="shared" si="45"/>
        <v>186500</v>
      </c>
      <c r="AD118" s="347">
        <v>33529</v>
      </c>
      <c r="AE118" s="348">
        <f t="shared" si="34"/>
        <v>186400.01</v>
      </c>
      <c r="AF118" s="346">
        <f t="shared" si="46"/>
        <v>186500</v>
      </c>
      <c r="AG118" s="347">
        <v>33529</v>
      </c>
      <c r="AH118" s="348">
        <f t="shared" si="35"/>
        <v>186400.01</v>
      </c>
      <c r="AI118" s="346">
        <f t="shared" si="47"/>
        <v>186500</v>
      </c>
      <c r="AJ118" s="347">
        <v>33529</v>
      </c>
    </row>
    <row r="119" spans="1:36" x14ac:dyDescent="0.2">
      <c r="A119" s="348">
        <f t="shared" si="24"/>
        <v>161500.01</v>
      </c>
      <c r="B119" s="346">
        <f t="shared" si="36"/>
        <v>161600</v>
      </c>
      <c r="C119" s="347">
        <v>18834</v>
      </c>
      <c r="D119" s="343">
        <f t="shared" si="25"/>
        <v>161500.01</v>
      </c>
      <c r="E119" s="343">
        <f t="shared" si="37"/>
        <v>161600</v>
      </c>
      <c r="F119" s="244">
        <v>18834</v>
      </c>
      <c r="G119" s="348">
        <f t="shared" si="26"/>
        <v>161500.01</v>
      </c>
      <c r="H119" s="346">
        <f t="shared" si="38"/>
        <v>161600</v>
      </c>
      <c r="I119" s="347">
        <v>18834</v>
      </c>
      <c r="J119" s="343">
        <f t="shared" si="27"/>
        <v>161500.01</v>
      </c>
      <c r="K119" s="343">
        <f t="shared" si="39"/>
        <v>161600</v>
      </c>
      <c r="L119" s="244">
        <v>18834</v>
      </c>
      <c r="M119" s="348">
        <f t="shared" si="28"/>
        <v>161500.01</v>
      </c>
      <c r="N119" s="346">
        <f t="shared" si="40"/>
        <v>161600</v>
      </c>
      <c r="O119" s="347">
        <v>18834</v>
      </c>
      <c r="P119" s="343">
        <f t="shared" si="29"/>
        <v>161500.01</v>
      </c>
      <c r="Q119" s="343">
        <f t="shared" si="41"/>
        <v>161600</v>
      </c>
      <c r="R119" s="244">
        <v>18834</v>
      </c>
      <c r="S119" s="348">
        <f t="shared" si="30"/>
        <v>161500.01</v>
      </c>
      <c r="T119" s="346">
        <f t="shared" si="42"/>
        <v>161600</v>
      </c>
      <c r="U119" s="347">
        <v>18834</v>
      </c>
      <c r="V119" s="343">
        <f t="shared" si="31"/>
        <v>161500.01</v>
      </c>
      <c r="W119" s="343">
        <f t="shared" si="43"/>
        <v>161600</v>
      </c>
      <c r="X119" s="244">
        <v>18834</v>
      </c>
      <c r="Y119" s="348">
        <f t="shared" si="32"/>
        <v>186500.01</v>
      </c>
      <c r="Z119" s="346">
        <f t="shared" si="44"/>
        <v>186600</v>
      </c>
      <c r="AA119" s="347">
        <v>33307</v>
      </c>
      <c r="AB119" s="348">
        <f t="shared" si="33"/>
        <v>186500.01</v>
      </c>
      <c r="AC119" s="346">
        <f t="shared" si="45"/>
        <v>186600</v>
      </c>
      <c r="AD119" s="347">
        <v>33307</v>
      </c>
      <c r="AE119" s="348">
        <f t="shared" si="34"/>
        <v>186500.01</v>
      </c>
      <c r="AF119" s="346">
        <f t="shared" si="46"/>
        <v>186600</v>
      </c>
      <c r="AG119" s="347">
        <v>33307</v>
      </c>
      <c r="AH119" s="348">
        <f t="shared" si="35"/>
        <v>186500.01</v>
      </c>
      <c r="AI119" s="346">
        <f t="shared" si="47"/>
        <v>186600</v>
      </c>
      <c r="AJ119" s="347">
        <v>33307</v>
      </c>
    </row>
    <row r="120" spans="1:36" x14ac:dyDescent="0.2">
      <c r="A120" s="348">
        <f t="shared" si="24"/>
        <v>161600.01</v>
      </c>
      <c r="B120" s="346">
        <f t="shared" si="36"/>
        <v>161700</v>
      </c>
      <c r="C120" s="347">
        <v>18658</v>
      </c>
      <c r="D120" s="343">
        <f t="shared" si="25"/>
        <v>161600.01</v>
      </c>
      <c r="E120" s="343">
        <f t="shared" si="37"/>
        <v>161700</v>
      </c>
      <c r="F120" s="244">
        <v>18658</v>
      </c>
      <c r="G120" s="348">
        <f t="shared" si="26"/>
        <v>161600.01</v>
      </c>
      <c r="H120" s="346">
        <f t="shared" si="38"/>
        <v>161700</v>
      </c>
      <c r="I120" s="347">
        <v>18658</v>
      </c>
      <c r="J120" s="343">
        <f t="shared" si="27"/>
        <v>161600.01</v>
      </c>
      <c r="K120" s="343">
        <f t="shared" si="39"/>
        <v>161700</v>
      </c>
      <c r="L120" s="244">
        <v>18658</v>
      </c>
      <c r="M120" s="348">
        <f t="shared" si="28"/>
        <v>161600.01</v>
      </c>
      <c r="N120" s="346">
        <f t="shared" si="40"/>
        <v>161700</v>
      </c>
      <c r="O120" s="347">
        <v>18658</v>
      </c>
      <c r="P120" s="343">
        <f t="shared" si="29"/>
        <v>161600.01</v>
      </c>
      <c r="Q120" s="343">
        <f t="shared" si="41"/>
        <v>161700</v>
      </c>
      <c r="R120" s="244">
        <v>18658</v>
      </c>
      <c r="S120" s="348">
        <f t="shared" si="30"/>
        <v>161600.01</v>
      </c>
      <c r="T120" s="346">
        <f t="shared" si="42"/>
        <v>161700</v>
      </c>
      <c r="U120" s="347">
        <v>18658</v>
      </c>
      <c r="V120" s="343">
        <f t="shared" si="31"/>
        <v>161600.01</v>
      </c>
      <c r="W120" s="343">
        <f t="shared" si="43"/>
        <v>161700</v>
      </c>
      <c r="X120" s="244">
        <v>18658</v>
      </c>
      <c r="Y120" s="348">
        <f t="shared" si="32"/>
        <v>186600.01</v>
      </c>
      <c r="Z120" s="346">
        <f t="shared" si="44"/>
        <v>186700</v>
      </c>
      <c r="AA120" s="347">
        <v>33086</v>
      </c>
      <c r="AB120" s="348">
        <f t="shared" si="33"/>
        <v>186600.01</v>
      </c>
      <c r="AC120" s="346">
        <f t="shared" si="45"/>
        <v>186700</v>
      </c>
      <c r="AD120" s="347">
        <v>33086</v>
      </c>
      <c r="AE120" s="348">
        <f t="shared" si="34"/>
        <v>186600.01</v>
      </c>
      <c r="AF120" s="346">
        <f t="shared" si="46"/>
        <v>186700</v>
      </c>
      <c r="AG120" s="347">
        <v>33086</v>
      </c>
      <c r="AH120" s="348">
        <f t="shared" si="35"/>
        <v>186600.01</v>
      </c>
      <c r="AI120" s="346">
        <f t="shared" si="47"/>
        <v>186700</v>
      </c>
      <c r="AJ120" s="347">
        <v>33086</v>
      </c>
    </row>
    <row r="121" spans="1:36" x14ac:dyDescent="0.2">
      <c r="A121" s="348">
        <f t="shared" si="24"/>
        <v>161700.01</v>
      </c>
      <c r="B121" s="346">
        <f t="shared" si="36"/>
        <v>161800</v>
      </c>
      <c r="C121" s="347">
        <v>18482</v>
      </c>
      <c r="D121" s="343">
        <f t="shared" si="25"/>
        <v>161700.01</v>
      </c>
      <c r="E121" s="343">
        <f t="shared" si="37"/>
        <v>161800</v>
      </c>
      <c r="F121" s="244">
        <v>18482</v>
      </c>
      <c r="G121" s="348">
        <f t="shared" si="26"/>
        <v>161700.01</v>
      </c>
      <c r="H121" s="346">
        <f t="shared" si="38"/>
        <v>161800</v>
      </c>
      <c r="I121" s="347">
        <v>18482</v>
      </c>
      <c r="J121" s="343">
        <f t="shared" si="27"/>
        <v>161700.01</v>
      </c>
      <c r="K121" s="343">
        <f t="shared" si="39"/>
        <v>161800</v>
      </c>
      <c r="L121" s="244">
        <v>18482</v>
      </c>
      <c r="M121" s="348">
        <f t="shared" si="28"/>
        <v>161700.01</v>
      </c>
      <c r="N121" s="346">
        <f t="shared" si="40"/>
        <v>161800</v>
      </c>
      <c r="O121" s="347">
        <v>18482</v>
      </c>
      <c r="P121" s="343">
        <f t="shared" si="29"/>
        <v>161700.01</v>
      </c>
      <c r="Q121" s="343">
        <f t="shared" si="41"/>
        <v>161800</v>
      </c>
      <c r="R121" s="244">
        <v>18482</v>
      </c>
      <c r="S121" s="348">
        <f t="shared" si="30"/>
        <v>161700.01</v>
      </c>
      <c r="T121" s="346">
        <f t="shared" si="42"/>
        <v>161800</v>
      </c>
      <c r="U121" s="347">
        <v>18482</v>
      </c>
      <c r="V121" s="343">
        <f t="shared" si="31"/>
        <v>161700.01</v>
      </c>
      <c r="W121" s="343">
        <f t="shared" si="43"/>
        <v>161800</v>
      </c>
      <c r="X121" s="244">
        <v>18482</v>
      </c>
      <c r="Y121" s="348">
        <f t="shared" si="32"/>
        <v>186700.01</v>
      </c>
      <c r="Z121" s="346">
        <f t="shared" si="44"/>
        <v>186800</v>
      </c>
      <c r="AA121" s="347">
        <v>32866</v>
      </c>
      <c r="AB121" s="348">
        <f t="shared" si="33"/>
        <v>186700.01</v>
      </c>
      <c r="AC121" s="346">
        <f t="shared" si="45"/>
        <v>186800</v>
      </c>
      <c r="AD121" s="347">
        <v>32866</v>
      </c>
      <c r="AE121" s="348">
        <f t="shared" si="34"/>
        <v>186700.01</v>
      </c>
      <c r="AF121" s="346">
        <f t="shared" si="46"/>
        <v>186800</v>
      </c>
      <c r="AG121" s="347">
        <v>32866</v>
      </c>
      <c r="AH121" s="348">
        <f t="shared" si="35"/>
        <v>186700.01</v>
      </c>
      <c r="AI121" s="346">
        <f t="shared" si="47"/>
        <v>186800</v>
      </c>
      <c r="AJ121" s="347">
        <v>32866</v>
      </c>
    </row>
    <row r="122" spans="1:36" x14ac:dyDescent="0.2">
      <c r="A122" s="348">
        <f t="shared" si="24"/>
        <v>161800.01</v>
      </c>
      <c r="B122" s="346">
        <f t="shared" si="36"/>
        <v>161900</v>
      </c>
      <c r="C122" s="347">
        <v>18307</v>
      </c>
      <c r="D122" s="343">
        <f t="shared" si="25"/>
        <v>161800.01</v>
      </c>
      <c r="E122" s="343">
        <f t="shared" si="37"/>
        <v>161900</v>
      </c>
      <c r="F122" s="244">
        <v>18307</v>
      </c>
      <c r="G122" s="348">
        <f t="shared" si="26"/>
        <v>161800.01</v>
      </c>
      <c r="H122" s="346">
        <f t="shared" si="38"/>
        <v>161900</v>
      </c>
      <c r="I122" s="347">
        <v>18307</v>
      </c>
      <c r="J122" s="343">
        <f t="shared" si="27"/>
        <v>161800.01</v>
      </c>
      <c r="K122" s="343">
        <f t="shared" si="39"/>
        <v>161900</v>
      </c>
      <c r="L122" s="244">
        <v>18307</v>
      </c>
      <c r="M122" s="348">
        <f t="shared" si="28"/>
        <v>161800.01</v>
      </c>
      <c r="N122" s="346">
        <f t="shared" si="40"/>
        <v>161900</v>
      </c>
      <c r="O122" s="347">
        <v>18307</v>
      </c>
      <c r="P122" s="343">
        <f t="shared" si="29"/>
        <v>161800.01</v>
      </c>
      <c r="Q122" s="343">
        <f t="shared" si="41"/>
        <v>161900</v>
      </c>
      <c r="R122" s="244">
        <v>18307</v>
      </c>
      <c r="S122" s="348">
        <f t="shared" si="30"/>
        <v>161800.01</v>
      </c>
      <c r="T122" s="346">
        <f t="shared" si="42"/>
        <v>161900</v>
      </c>
      <c r="U122" s="347">
        <v>18307</v>
      </c>
      <c r="V122" s="343">
        <f t="shared" si="31"/>
        <v>161800.01</v>
      </c>
      <c r="W122" s="343">
        <f t="shared" si="43"/>
        <v>161900</v>
      </c>
      <c r="X122" s="244">
        <v>18307</v>
      </c>
      <c r="Y122" s="348">
        <f t="shared" si="32"/>
        <v>186800.01</v>
      </c>
      <c r="Z122" s="346">
        <f t="shared" si="44"/>
        <v>186900</v>
      </c>
      <c r="AA122" s="347">
        <v>32646</v>
      </c>
      <c r="AB122" s="348">
        <f t="shared" si="33"/>
        <v>186800.01</v>
      </c>
      <c r="AC122" s="346">
        <f t="shared" si="45"/>
        <v>186900</v>
      </c>
      <c r="AD122" s="347">
        <v>32646</v>
      </c>
      <c r="AE122" s="348">
        <f t="shared" si="34"/>
        <v>186800.01</v>
      </c>
      <c r="AF122" s="346">
        <f t="shared" si="46"/>
        <v>186900</v>
      </c>
      <c r="AG122" s="347">
        <v>32646</v>
      </c>
      <c r="AH122" s="348">
        <f t="shared" si="35"/>
        <v>186800.01</v>
      </c>
      <c r="AI122" s="346">
        <f t="shared" si="47"/>
        <v>186900</v>
      </c>
      <c r="AJ122" s="347">
        <v>32646</v>
      </c>
    </row>
    <row r="123" spans="1:36" x14ac:dyDescent="0.2">
      <c r="A123" s="348">
        <f t="shared" si="24"/>
        <v>161900.01</v>
      </c>
      <c r="B123" s="346">
        <f t="shared" si="36"/>
        <v>162000</v>
      </c>
      <c r="C123" s="347">
        <v>18132</v>
      </c>
      <c r="D123" s="343">
        <f t="shared" si="25"/>
        <v>161900.01</v>
      </c>
      <c r="E123" s="343">
        <f t="shared" si="37"/>
        <v>162000</v>
      </c>
      <c r="F123" s="244">
        <v>18132</v>
      </c>
      <c r="G123" s="348">
        <f t="shared" si="26"/>
        <v>161900.01</v>
      </c>
      <c r="H123" s="346">
        <f t="shared" si="38"/>
        <v>162000</v>
      </c>
      <c r="I123" s="347">
        <v>18132</v>
      </c>
      <c r="J123" s="343">
        <f t="shared" si="27"/>
        <v>161900.01</v>
      </c>
      <c r="K123" s="343">
        <f t="shared" si="39"/>
        <v>162000</v>
      </c>
      <c r="L123" s="244">
        <v>18132</v>
      </c>
      <c r="M123" s="348">
        <f t="shared" si="28"/>
        <v>161900.01</v>
      </c>
      <c r="N123" s="346">
        <f t="shared" si="40"/>
        <v>162000</v>
      </c>
      <c r="O123" s="347">
        <v>18132</v>
      </c>
      <c r="P123" s="343">
        <f t="shared" si="29"/>
        <v>161900.01</v>
      </c>
      <c r="Q123" s="343">
        <f t="shared" si="41"/>
        <v>162000</v>
      </c>
      <c r="R123" s="244">
        <v>18132</v>
      </c>
      <c r="S123" s="348">
        <f t="shared" si="30"/>
        <v>161900.01</v>
      </c>
      <c r="T123" s="346">
        <f t="shared" si="42"/>
        <v>162000</v>
      </c>
      <c r="U123" s="347">
        <v>18132</v>
      </c>
      <c r="V123" s="343">
        <f t="shared" si="31"/>
        <v>161900.01</v>
      </c>
      <c r="W123" s="343">
        <f t="shared" si="43"/>
        <v>162000</v>
      </c>
      <c r="X123" s="244">
        <v>18132</v>
      </c>
      <c r="Y123" s="348">
        <f t="shared" si="32"/>
        <v>186900.01</v>
      </c>
      <c r="Z123" s="346">
        <f t="shared" si="44"/>
        <v>187000</v>
      </c>
      <c r="AA123" s="347">
        <v>32426</v>
      </c>
      <c r="AB123" s="348">
        <f t="shared" si="33"/>
        <v>186900.01</v>
      </c>
      <c r="AC123" s="346">
        <f t="shared" si="45"/>
        <v>187000</v>
      </c>
      <c r="AD123" s="347">
        <v>32426</v>
      </c>
      <c r="AE123" s="348">
        <f t="shared" si="34"/>
        <v>186900.01</v>
      </c>
      <c r="AF123" s="346">
        <f t="shared" si="46"/>
        <v>187000</v>
      </c>
      <c r="AG123" s="347">
        <v>32426</v>
      </c>
      <c r="AH123" s="348">
        <f t="shared" si="35"/>
        <v>186900.01</v>
      </c>
      <c r="AI123" s="346">
        <f t="shared" si="47"/>
        <v>187000</v>
      </c>
      <c r="AJ123" s="347">
        <v>32426</v>
      </c>
    </row>
    <row r="124" spans="1:36" x14ac:dyDescent="0.2">
      <c r="A124" s="348">
        <f t="shared" si="24"/>
        <v>162000.01</v>
      </c>
      <c r="B124" s="346">
        <f t="shared" si="36"/>
        <v>162100</v>
      </c>
      <c r="C124" s="347">
        <v>17957</v>
      </c>
      <c r="D124" s="343">
        <f t="shared" si="25"/>
        <v>162000.01</v>
      </c>
      <c r="E124" s="343">
        <f t="shared" si="37"/>
        <v>162100</v>
      </c>
      <c r="F124" s="244">
        <v>17957</v>
      </c>
      <c r="G124" s="348">
        <f t="shared" si="26"/>
        <v>162000.01</v>
      </c>
      <c r="H124" s="346">
        <f t="shared" si="38"/>
        <v>162100</v>
      </c>
      <c r="I124" s="347">
        <v>17957</v>
      </c>
      <c r="J124" s="343">
        <f t="shared" si="27"/>
        <v>162000.01</v>
      </c>
      <c r="K124" s="343">
        <f t="shared" si="39"/>
        <v>162100</v>
      </c>
      <c r="L124" s="244">
        <v>17957</v>
      </c>
      <c r="M124" s="348">
        <f t="shared" si="28"/>
        <v>162000.01</v>
      </c>
      <c r="N124" s="346">
        <f t="shared" si="40"/>
        <v>162100</v>
      </c>
      <c r="O124" s="347">
        <v>17957</v>
      </c>
      <c r="P124" s="343">
        <f t="shared" si="29"/>
        <v>162000.01</v>
      </c>
      <c r="Q124" s="343">
        <f t="shared" si="41"/>
        <v>162100</v>
      </c>
      <c r="R124" s="244">
        <v>17957</v>
      </c>
      <c r="S124" s="348">
        <f t="shared" si="30"/>
        <v>162000.01</v>
      </c>
      <c r="T124" s="346">
        <f t="shared" si="42"/>
        <v>162100</v>
      </c>
      <c r="U124" s="347">
        <v>17957</v>
      </c>
      <c r="V124" s="343">
        <f t="shared" si="31"/>
        <v>162000.01</v>
      </c>
      <c r="W124" s="343">
        <f t="shared" si="43"/>
        <v>162100</v>
      </c>
      <c r="X124" s="244">
        <v>17957</v>
      </c>
      <c r="Y124" s="348">
        <f t="shared" si="32"/>
        <v>187000.01</v>
      </c>
      <c r="Z124" s="346">
        <f t="shared" si="44"/>
        <v>187100</v>
      </c>
      <c r="AA124" s="347">
        <v>32206</v>
      </c>
      <c r="AB124" s="348">
        <f t="shared" si="33"/>
        <v>187000.01</v>
      </c>
      <c r="AC124" s="346">
        <f t="shared" si="45"/>
        <v>187100</v>
      </c>
      <c r="AD124" s="347">
        <v>32206</v>
      </c>
      <c r="AE124" s="348">
        <f t="shared" si="34"/>
        <v>187000.01</v>
      </c>
      <c r="AF124" s="346">
        <f t="shared" si="46"/>
        <v>187100</v>
      </c>
      <c r="AG124" s="347">
        <v>32206</v>
      </c>
      <c r="AH124" s="348">
        <f t="shared" si="35"/>
        <v>187000.01</v>
      </c>
      <c r="AI124" s="346">
        <f t="shared" si="47"/>
        <v>187100</v>
      </c>
      <c r="AJ124" s="347">
        <v>32206</v>
      </c>
    </row>
    <row r="125" spans="1:36" x14ac:dyDescent="0.2">
      <c r="A125" s="348">
        <f t="shared" si="24"/>
        <v>162100.01</v>
      </c>
      <c r="B125" s="346">
        <f t="shared" si="36"/>
        <v>162200</v>
      </c>
      <c r="C125" s="347">
        <v>17782</v>
      </c>
      <c r="D125" s="343">
        <f t="shared" si="25"/>
        <v>162100.01</v>
      </c>
      <c r="E125" s="343">
        <f t="shared" si="37"/>
        <v>162200</v>
      </c>
      <c r="F125" s="244">
        <v>17782</v>
      </c>
      <c r="G125" s="348">
        <f t="shared" si="26"/>
        <v>162100.01</v>
      </c>
      <c r="H125" s="346">
        <f t="shared" si="38"/>
        <v>162200</v>
      </c>
      <c r="I125" s="347">
        <v>17782</v>
      </c>
      <c r="J125" s="343">
        <f t="shared" si="27"/>
        <v>162100.01</v>
      </c>
      <c r="K125" s="343">
        <f t="shared" si="39"/>
        <v>162200</v>
      </c>
      <c r="L125" s="244">
        <v>17782</v>
      </c>
      <c r="M125" s="348">
        <f t="shared" si="28"/>
        <v>162100.01</v>
      </c>
      <c r="N125" s="346">
        <f t="shared" si="40"/>
        <v>162200</v>
      </c>
      <c r="O125" s="347">
        <v>17782</v>
      </c>
      <c r="P125" s="343">
        <f t="shared" si="29"/>
        <v>162100.01</v>
      </c>
      <c r="Q125" s="343">
        <f t="shared" si="41"/>
        <v>162200</v>
      </c>
      <c r="R125" s="244">
        <v>17782</v>
      </c>
      <c r="S125" s="348">
        <f t="shared" si="30"/>
        <v>162100.01</v>
      </c>
      <c r="T125" s="346">
        <f t="shared" si="42"/>
        <v>162200</v>
      </c>
      <c r="U125" s="347">
        <v>17782</v>
      </c>
      <c r="V125" s="343">
        <f t="shared" si="31"/>
        <v>162100.01</v>
      </c>
      <c r="W125" s="343">
        <f t="shared" si="43"/>
        <v>162200</v>
      </c>
      <c r="X125" s="244">
        <v>17782</v>
      </c>
      <c r="Y125" s="348">
        <f t="shared" si="32"/>
        <v>187100.01</v>
      </c>
      <c r="Z125" s="346">
        <f t="shared" si="44"/>
        <v>187200</v>
      </c>
      <c r="AA125" s="347">
        <v>31987</v>
      </c>
      <c r="AB125" s="348">
        <f t="shared" si="33"/>
        <v>187100.01</v>
      </c>
      <c r="AC125" s="346">
        <f t="shared" si="45"/>
        <v>187200</v>
      </c>
      <c r="AD125" s="347">
        <v>31987</v>
      </c>
      <c r="AE125" s="348">
        <f t="shared" si="34"/>
        <v>187100.01</v>
      </c>
      <c r="AF125" s="346">
        <f t="shared" si="46"/>
        <v>187200</v>
      </c>
      <c r="AG125" s="347">
        <v>31987</v>
      </c>
      <c r="AH125" s="348">
        <f t="shared" si="35"/>
        <v>187100.01</v>
      </c>
      <c r="AI125" s="346">
        <f t="shared" si="47"/>
        <v>187200</v>
      </c>
      <c r="AJ125" s="347">
        <v>31987</v>
      </c>
    </row>
    <row r="126" spans="1:36" x14ac:dyDescent="0.2">
      <c r="A126" s="348">
        <f t="shared" si="24"/>
        <v>162200.01</v>
      </c>
      <c r="B126" s="346">
        <f t="shared" si="36"/>
        <v>162300</v>
      </c>
      <c r="C126" s="347">
        <v>17607</v>
      </c>
      <c r="D126" s="343">
        <f t="shared" si="25"/>
        <v>162200.01</v>
      </c>
      <c r="E126" s="343">
        <f t="shared" si="37"/>
        <v>162300</v>
      </c>
      <c r="F126" s="244">
        <v>17607</v>
      </c>
      <c r="G126" s="348">
        <f t="shared" si="26"/>
        <v>162200.01</v>
      </c>
      <c r="H126" s="346">
        <f t="shared" si="38"/>
        <v>162300</v>
      </c>
      <c r="I126" s="347">
        <v>17607</v>
      </c>
      <c r="J126" s="343">
        <f t="shared" si="27"/>
        <v>162200.01</v>
      </c>
      <c r="K126" s="343">
        <f t="shared" si="39"/>
        <v>162300</v>
      </c>
      <c r="L126" s="244">
        <v>17607</v>
      </c>
      <c r="M126" s="348">
        <f t="shared" si="28"/>
        <v>162200.01</v>
      </c>
      <c r="N126" s="346">
        <f t="shared" si="40"/>
        <v>162300</v>
      </c>
      <c r="O126" s="347">
        <v>17607</v>
      </c>
      <c r="P126" s="343">
        <f t="shared" si="29"/>
        <v>162200.01</v>
      </c>
      <c r="Q126" s="343">
        <f t="shared" si="41"/>
        <v>162300</v>
      </c>
      <c r="R126" s="244">
        <v>17607</v>
      </c>
      <c r="S126" s="348">
        <f t="shared" si="30"/>
        <v>162200.01</v>
      </c>
      <c r="T126" s="346">
        <f t="shared" si="42"/>
        <v>162300</v>
      </c>
      <c r="U126" s="347">
        <v>17607</v>
      </c>
      <c r="V126" s="343">
        <f t="shared" si="31"/>
        <v>162200.01</v>
      </c>
      <c r="W126" s="343">
        <f t="shared" si="43"/>
        <v>162300</v>
      </c>
      <c r="X126" s="244">
        <v>17607</v>
      </c>
      <c r="Y126" s="348">
        <f t="shared" si="32"/>
        <v>187200.01</v>
      </c>
      <c r="Z126" s="346">
        <f t="shared" si="44"/>
        <v>187300</v>
      </c>
      <c r="AA126" s="347">
        <v>31768</v>
      </c>
      <c r="AB126" s="348">
        <f t="shared" si="33"/>
        <v>187200.01</v>
      </c>
      <c r="AC126" s="346">
        <f t="shared" si="45"/>
        <v>187300</v>
      </c>
      <c r="AD126" s="347">
        <v>31768</v>
      </c>
      <c r="AE126" s="348">
        <f t="shared" si="34"/>
        <v>187200.01</v>
      </c>
      <c r="AF126" s="346">
        <f t="shared" si="46"/>
        <v>187300</v>
      </c>
      <c r="AG126" s="347">
        <v>31768</v>
      </c>
      <c r="AH126" s="348">
        <f t="shared" si="35"/>
        <v>187200.01</v>
      </c>
      <c r="AI126" s="346">
        <f t="shared" si="47"/>
        <v>187300</v>
      </c>
      <c r="AJ126" s="347">
        <v>31768</v>
      </c>
    </row>
    <row r="127" spans="1:36" x14ac:dyDescent="0.2">
      <c r="A127" s="348">
        <f t="shared" si="24"/>
        <v>162300.01</v>
      </c>
      <c r="B127" s="346">
        <f t="shared" si="36"/>
        <v>162400</v>
      </c>
      <c r="C127" s="347">
        <v>17433</v>
      </c>
      <c r="D127" s="343">
        <f t="shared" si="25"/>
        <v>162300.01</v>
      </c>
      <c r="E127" s="343">
        <f t="shared" si="37"/>
        <v>162400</v>
      </c>
      <c r="F127" s="244">
        <v>17433</v>
      </c>
      <c r="G127" s="348">
        <f t="shared" si="26"/>
        <v>162300.01</v>
      </c>
      <c r="H127" s="346">
        <f t="shared" si="38"/>
        <v>162400</v>
      </c>
      <c r="I127" s="347">
        <v>17433</v>
      </c>
      <c r="J127" s="343">
        <f t="shared" si="27"/>
        <v>162300.01</v>
      </c>
      <c r="K127" s="343">
        <f t="shared" si="39"/>
        <v>162400</v>
      </c>
      <c r="L127" s="244">
        <v>17433</v>
      </c>
      <c r="M127" s="348">
        <f t="shared" si="28"/>
        <v>162300.01</v>
      </c>
      <c r="N127" s="346">
        <f t="shared" si="40"/>
        <v>162400</v>
      </c>
      <c r="O127" s="347">
        <v>17433</v>
      </c>
      <c r="P127" s="343">
        <f t="shared" si="29"/>
        <v>162300.01</v>
      </c>
      <c r="Q127" s="343">
        <f t="shared" si="41"/>
        <v>162400</v>
      </c>
      <c r="R127" s="244">
        <v>17433</v>
      </c>
      <c r="S127" s="348">
        <f t="shared" si="30"/>
        <v>162300.01</v>
      </c>
      <c r="T127" s="346">
        <f t="shared" si="42"/>
        <v>162400</v>
      </c>
      <c r="U127" s="347">
        <v>17433</v>
      </c>
      <c r="V127" s="343">
        <f t="shared" si="31"/>
        <v>162300.01</v>
      </c>
      <c r="W127" s="343">
        <f t="shared" si="43"/>
        <v>162400</v>
      </c>
      <c r="X127" s="244">
        <v>17433</v>
      </c>
      <c r="Y127" s="348">
        <f t="shared" si="32"/>
        <v>187300.01</v>
      </c>
      <c r="Z127" s="346">
        <f t="shared" si="44"/>
        <v>187400</v>
      </c>
      <c r="AA127" s="347">
        <v>31549</v>
      </c>
      <c r="AB127" s="348">
        <f t="shared" si="33"/>
        <v>187300.01</v>
      </c>
      <c r="AC127" s="346">
        <f t="shared" si="45"/>
        <v>187400</v>
      </c>
      <c r="AD127" s="347">
        <v>31549</v>
      </c>
      <c r="AE127" s="348">
        <f t="shared" si="34"/>
        <v>187300.01</v>
      </c>
      <c r="AF127" s="346">
        <f t="shared" si="46"/>
        <v>187400</v>
      </c>
      <c r="AG127" s="347">
        <v>31549</v>
      </c>
      <c r="AH127" s="348">
        <f t="shared" si="35"/>
        <v>187300.01</v>
      </c>
      <c r="AI127" s="346">
        <f t="shared" si="47"/>
        <v>187400</v>
      </c>
      <c r="AJ127" s="347">
        <v>31549</v>
      </c>
    </row>
    <row r="128" spans="1:36" x14ac:dyDescent="0.2">
      <c r="A128" s="348">
        <f t="shared" si="24"/>
        <v>162400.01</v>
      </c>
      <c r="B128" s="346">
        <f t="shared" si="36"/>
        <v>162500</v>
      </c>
      <c r="C128" s="347">
        <v>17259</v>
      </c>
      <c r="D128" s="343">
        <f t="shared" si="25"/>
        <v>162400.01</v>
      </c>
      <c r="E128" s="343">
        <f t="shared" si="37"/>
        <v>162500</v>
      </c>
      <c r="F128" s="244">
        <v>17259</v>
      </c>
      <c r="G128" s="348">
        <f t="shared" si="26"/>
        <v>162400.01</v>
      </c>
      <c r="H128" s="346">
        <f t="shared" si="38"/>
        <v>162500</v>
      </c>
      <c r="I128" s="347">
        <v>17259</v>
      </c>
      <c r="J128" s="343">
        <f t="shared" si="27"/>
        <v>162400.01</v>
      </c>
      <c r="K128" s="343">
        <f t="shared" si="39"/>
        <v>162500</v>
      </c>
      <c r="L128" s="244">
        <v>17259</v>
      </c>
      <c r="M128" s="348">
        <f t="shared" si="28"/>
        <v>162400.01</v>
      </c>
      <c r="N128" s="346">
        <f t="shared" si="40"/>
        <v>162500</v>
      </c>
      <c r="O128" s="347">
        <v>17259</v>
      </c>
      <c r="P128" s="343">
        <f t="shared" si="29"/>
        <v>162400.01</v>
      </c>
      <c r="Q128" s="343">
        <f t="shared" si="41"/>
        <v>162500</v>
      </c>
      <c r="R128" s="244">
        <v>17259</v>
      </c>
      <c r="S128" s="348">
        <f t="shared" si="30"/>
        <v>162400.01</v>
      </c>
      <c r="T128" s="346">
        <f t="shared" si="42"/>
        <v>162500</v>
      </c>
      <c r="U128" s="347">
        <v>17259</v>
      </c>
      <c r="V128" s="343">
        <f t="shared" si="31"/>
        <v>162400.01</v>
      </c>
      <c r="W128" s="343">
        <f t="shared" si="43"/>
        <v>162500</v>
      </c>
      <c r="X128" s="244">
        <v>17259</v>
      </c>
      <c r="Y128" s="348">
        <f t="shared" si="32"/>
        <v>187400.01</v>
      </c>
      <c r="Z128" s="346">
        <f t="shared" si="44"/>
        <v>187500</v>
      </c>
      <c r="AA128" s="347">
        <v>31330</v>
      </c>
      <c r="AB128" s="348">
        <f t="shared" si="33"/>
        <v>187400.01</v>
      </c>
      <c r="AC128" s="346">
        <f t="shared" si="45"/>
        <v>187500</v>
      </c>
      <c r="AD128" s="347">
        <v>31330</v>
      </c>
      <c r="AE128" s="348">
        <f t="shared" si="34"/>
        <v>187400.01</v>
      </c>
      <c r="AF128" s="346">
        <f t="shared" si="46"/>
        <v>187500</v>
      </c>
      <c r="AG128" s="347">
        <v>31330</v>
      </c>
      <c r="AH128" s="348">
        <f t="shared" si="35"/>
        <v>187400.01</v>
      </c>
      <c r="AI128" s="346">
        <f t="shared" si="47"/>
        <v>187500</v>
      </c>
      <c r="AJ128" s="347">
        <v>31330</v>
      </c>
    </row>
    <row r="129" spans="1:36" x14ac:dyDescent="0.2">
      <c r="A129" s="348">
        <f t="shared" si="24"/>
        <v>162500.01</v>
      </c>
      <c r="B129" s="346">
        <f t="shared" si="36"/>
        <v>162600</v>
      </c>
      <c r="C129" s="347">
        <v>17085</v>
      </c>
      <c r="D129" s="343">
        <f t="shared" si="25"/>
        <v>162500.01</v>
      </c>
      <c r="E129" s="343">
        <f t="shared" si="37"/>
        <v>162600</v>
      </c>
      <c r="F129" s="244">
        <v>17085</v>
      </c>
      <c r="G129" s="348">
        <f t="shared" si="26"/>
        <v>162500.01</v>
      </c>
      <c r="H129" s="346">
        <f t="shared" si="38"/>
        <v>162600</v>
      </c>
      <c r="I129" s="347">
        <v>17085</v>
      </c>
      <c r="J129" s="343">
        <f t="shared" si="27"/>
        <v>162500.01</v>
      </c>
      <c r="K129" s="343">
        <f t="shared" si="39"/>
        <v>162600</v>
      </c>
      <c r="L129" s="244">
        <v>17085</v>
      </c>
      <c r="M129" s="348">
        <f t="shared" si="28"/>
        <v>162500.01</v>
      </c>
      <c r="N129" s="346">
        <f t="shared" si="40"/>
        <v>162600</v>
      </c>
      <c r="O129" s="347">
        <v>17085</v>
      </c>
      <c r="P129" s="343">
        <f t="shared" si="29"/>
        <v>162500.01</v>
      </c>
      <c r="Q129" s="343">
        <f t="shared" si="41"/>
        <v>162600</v>
      </c>
      <c r="R129" s="244">
        <v>17085</v>
      </c>
      <c r="S129" s="348">
        <f t="shared" si="30"/>
        <v>162500.01</v>
      </c>
      <c r="T129" s="346">
        <f t="shared" si="42"/>
        <v>162600</v>
      </c>
      <c r="U129" s="347">
        <v>17085</v>
      </c>
      <c r="V129" s="343">
        <f t="shared" si="31"/>
        <v>162500.01</v>
      </c>
      <c r="W129" s="343">
        <f t="shared" si="43"/>
        <v>162600</v>
      </c>
      <c r="X129" s="244">
        <v>17085</v>
      </c>
      <c r="Y129" s="348">
        <f t="shared" si="32"/>
        <v>187500.01</v>
      </c>
      <c r="Z129" s="346">
        <f t="shared" si="44"/>
        <v>187600</v>
      </c>
      <c r="AA129" s="347">
        <v>31112</v>
      </c>
      <c r="AB129" s="348">
        <f t="shared" si="33"/>
        <v>187500.01</v>
      </c>
      <c r="AC129" s="346">
        <f t="shared" si="45"/>
        <v>187600</v>
      </c>
      <c r="AD129" s="347">
        <v>31112</v>
      </c>
      <c r="AE129" s="348">
        <f t="shared" si="34"/>
        <v>187500.01</v>
      </c>
      <c r="AF129" s="346">
        <f t="shared" si="46"/>
        <v>187600</v>
      </c>
      <c r="AG129" s="347">
        <v>31112</v>
      </c>
      <c r="AH129" s="348">
        <f t="shared" si="35"/>
        <v>187500.01</v>
      </c>
      <c r="AI129" s="346">
        <f t="shared" si="47"/>
        <v>187600</v>
      </c>
      <c r="AJ129" s="347">
        <v>31112</v>
      </c>
    </row>
    <row r="130" spans="1:36" x14ac:dyDescent="0.2">
      <c r="A130" s="348">
        <f t="shared" si="24"/>
        <v>162600.01</v>
      </c>
      <c r="B130" s="346">
        <f t="shared" si="36"/>
        <v>162700</v>
      </c>
      <c r="C130" s="347">
        <v>16911</v>
      </c>
      <c r="D130" s="343">
        <f t="shared" si="25"/>
        <v>162600.01</v>
      </c>
      <c r="E130" s="343">
        <f t="shared" si="37"/>
        <v>162700</v>
      </c>
      <c r="F130" s="244">
        <v>16911</v>
      </c>
      <c r="G130" s="348">
        <f t="shared" si="26"/>
        <v>162600.01</v>
      </c>
      <c r="H130" s="346">
        <f t="shared" si="38"/>
        <v>162700</v>
      </c>
      <c r="I130" s="347">
        <v>16911</v>
      </c>
      <c r="J130" s="343">
        <f t="shared" si="27"/>
        <v>162600.01</v>
      </c>
      <c r="K130" s="343">
        <f t="shared" si="39"/>
        <v>162700</v>
      </c>
      <c r="L130" s="244">
        <v>16911</v>
      </c>
      <c r="M130" s="348">
        <f t="shared" si="28"/>
        <v>162600.01</v>
      </c>
      <c r="N130" s="346">
        <f t="shared" si="40"/>
        <v>162700</v>
      </c>
      <c r="O130" s="347">
        <v>16911</v>
      </c>
      <c r="P130" s="343">
        <f t="shared" si="29"/>
        <v>162600.01</v>
      </c>
      <c r="Q130" s="343">
        <f t="shared" si="41"/>
        <v>162700</v>
      </c>
      <c r="R130" s="244">
        <v>16911</v>
      </c>
      <c r="S130" s="348">
        <f t="shared" si="30"/>
        <v>162600.01</v>
      </c>
      <c r="T130" s="346">
        <f t="shared" si="42"/>
        <v>162700</v>
      </c>
      <c r="U130" s="347">
        <v>16911</v>
      </c>
      <c r="V130" s="343">
        <f t="shared" si="31"/>
        <v>162600.01</v>
      </c>
      <c r="W130" s="343">
        <f t="shared" si="43"/>
        <v>162700</v>
      </c>
      <c r="X130" s="244">
        <v>16911</v>
      </c>
      <c r="Y130" s="348">
        <f t="shared" si="32"/>
        <v>187600.01</v>
      </c>
      <c r="Z130" s="346">
        <f t="shared" si="44"/>
        <v>187700</v>
      </c>
      <c r="AA130" s="347">
        <v>30894</v>
      </c>
      <c r="AB130" s="348">
        <f t="shared" si="33"/>
        <v>187600.01</v>
      </c>
      <c r="AC130" s="346">
        <f t="shared" si="45"/>
        <v>187700</v>
      </c>
      <c r="AD130" s="347">
        <v>30894</v>
      </c>
      <c r="AE130" s="348">
        <f t="shared" si="34"/>
        <v>187600.01</v>
      </c>
      <c r="AF130" s="346">
        <f t="shared" si="46"/>
        <v>187700</v>
      </c>
      <c r="AG130" s="347">
        <v>30894</v>
      </c>
      <c r="AH130" s="348">
        <f t="shared" si="35"/>
        <v>187600.01</v>
      </c>
      <c r="AI130" s="346">
        <f t="shared" si="47"/>
        <v>187700</v>
      </c>
      <c r="AJ130" s="347">
        <v>30894</v>
      </c>
    </row>
    <row r="131" spans="1:36" x14ac:dyDescent="0.2">
      <c r="A131" s="348">
        <f t="shared" si="24"/>
        <v>162700.01</v>
      </c>
      <c r="B131" s="346">
        <f t="shared" si="36"/>
        <v>162800</v>
      </c>
      <c r="C131" s="347">
        <v>16738</v>
      </c>
      <c r="D131" s="343">
        <f t="shared" si="25"/>
        <v>162700.01</v>
      </c>
      <c r="E131" s="343">
        <f t="shared" si="37"/>
        <v>162800</v>
      </c>
      <c r="F131" s="244">
        <v>16738</v>
      </c>
      <c r="G131" s="348">
        <f t="shared" si="26"/>
        <v>162700.01</v>
      </c>
      <c r="H131" s="346">
        <f t="shared" si="38"/>
        <v>162800</v>
      </c>
      <c r="I131" s="347">
        <v>16738</v>
      </c>
      <c r="J131" s="343">
        <f t="shared" si="27"/>
        <v>162700.01</v>
      </c>
      <c r="K131" s="343">
        <f t="shared" si="39"/>
        <v>162800</v>
      </c>
      <c r="L131" s="244">
        <v>16738</v>
      </c>
      <c r="M131" s="348">
        <f t="shared" si="28"/>
        <v>162700.01</v>
      </c>
      <c r="N131" s="346">
        <f t="shared" si="40"/>
        <v>162800</v>
      </c>
      <c r="O131" s="347">
        <v>16738</v>
      </c>
      <c r="P131" s="343">
        <f t="shared" si="29"/>
        <v>162700.01</v>
      </c>
      <c r="Q131" s="343">
        <f t="shared" si="41"/>
        <v>162800</v>
      </c>
      <c r="R131" s="244">
        <v>16738</v>
      </c>
      <c r="S131" s="348">
        <f t="shared" si="30"/>
        <v>162700.01</v>
      </c>
      <c r="T131" s="346">
        <f t="shared" si="42"/>
        <v>162800</v>
      </c>
      <c r="U131" s="347">
        <v>16738</v>
      </c>
      <c r="V131" s="343">
        <f t="shared" si="31"/>
        <v>162700.01</v>
      </c>
      <c r="W131" s="343">
        <f t="shared" si="43"/>
        <v>162800</v>
      </c>
      <c r="X131" s="244">
        <v>16738</v>
      </c>
      <c r="Y131" s="348">
        <f t="shared" si="32"/>
        <v>187700.01</v>
      </c>
      <c r="Z131" s="346">
        <f t="shared" si="44"/>
        <v>187800</v>
      </c>
      <c r="AA131" s="347">
        <v>30677</v>
      </c>
      <c r="AB131" s="348">
        <f t="shared" si="33"/>
        <v>187700.01</v>
      </c>
      <c r="AC131" s="346">
        <f t="shared" si="45"/>
        <v>187800</v>
      </c>
      <c r="AD131" s="347">
        <v>30677</v>
      </c>
      <c r="AE131" s="348">
        <f t="shared" si="34"/>
        <v>187700.01</v>
      </c>
      <c r="AF131" s="346">
        <f t="shared" si="46"/>
        <v>187800</v>
      </c>
      <c r="AG131" s="347">
        <v>30677</v>
      </c>
      <c r="AH131" s="348">
        <f t="shared" si="35"/>
        <v>187700.01</v>
      </c>
      <c r="AI131" s="346">
        <f t="shared" si="47"/>
        <v>187800</v>
      </c>
      <c r="AJ131" s="347">
        <v>30677</v>
      </c>
    </row>
    <row r="132" spans="1:36" x14ac:dyDescent="0.2">
      <c r="A132" s="348">
        <f t="shared" si="24"/>
        <v>162800.01</v>
      </c>
      <c r="B132" s="346">
        <f t="shared" si="36"/>
        <v>162900</v>
      </c>
      <c r="C132" s="347">
        <v>16565</v>
      </c>
      <c r="D132" s="343">
        <f t="shared" si="25"/>
        <v>162800.01</v>
      </c>
      <c r="E132" s="343">
        <f t="shared" si="37"/>
        <v>162900</v>
      </c>
      <c r="F132" s="244">
        <v>16565</v>
      </c>
      <c r="G132" s="348">
        <f t="shared" si="26"/>
        <v>162800.01</v>
      </c>
      <c r="H132" s="346">
        <f t="shared" si="38"/>
        <v>162900</v>
      </c>
      <c r="I132" s="347">
        <v>16565</v>
      </c>
      <c r="J132" s="343">
        <f t="shared" si="27"/>
        <v>162800.01</v>
      </c>
      <c r="K132" s="343">
        <f t="shared" si="39"/>
        <v>162900</v>
      </c>
      <c r="L132" s="244">
        <v>16565</v>
      </c>
      <c r="M132" s="348">
        <f t="shared" si="28"/>
        <v>162800.01</v>
      </c>
      <c r="N132" s="346">
        <f t="shared" si="40"/>
        <v>162900</v>
      </c>
      <c r="O132" s="347">
        <v>16565</v>
      </c>
      <c r="P132" s="343">
        <f t="shared" si="29"/>
        <v>162800.01</v>
      </c>
      <c r="Q132" s="343">
        <f t="shared" si="41"/>
        <v>162900</v>
      </c>
      <c r="R132" s="244">
        <v>16565</v>
      </c>
      <c r="S132" s="348">
        <f t="shared" si="30"/>
        <v>162800.01</v>
      </c>
      <c r="T132" s="346">
        <f t="shared" si="42"/>
        <v>162900</v>
      </c>
      <c r="U132" s="347">
        <v>16565</v>
      </c>
      <c r="V132" s="343">
        <f t="shared" si="31"/>
        <v>162800.01</v>
      </c>
      <c r="W132" s="343">
        <f t="shared" si="43"/>
        <v>162900</v>
      </c>
      <c r="X132" s="244">
        <v>16565</v>
      </c>
      <c r="Y132" s="348">
        <f t="shared" si="32"/>
        <v>187800.01</v>
      </c>
      <c r="Z132" s="346">
        <f t="shared" si="44"/>
        <v>187900</v>
      </c>
      <c r="AA132" s="347">
        <v>30460</v>
      </c>
      <c r="AB132" s="348">
        <f t="shared" si="33"/>
        <v>187800.01</v>
      </c>
      <c r="AC132" s="346">
        <f t="shared" si="45"/>
        <v>187900</v>
      </c>
      <c r="AD132" s="347">
        <v>30460</v>
      </c>
      <c r="AE132" s="348">
        <f t="shared" si="34"/>
        <v>187800.01</v>
      </c>
      <c r="AF132" s="346">
        <f t="shared" si="46"/>
        <v>187900</v>
      </c>
      <c r="AG132" s="347">
        <v>30460</v>
      </c>
      <c r="AH132" s="348">
        <f t="shared" si="35"/>
        <v>187800.01</v>
      </c>
      <c r="AI132" s="346">
        <f t="shared" si="47"/>
        <v>187900</v>
      </c>
      <c r="AJ132" s="347">
        <v>30460</v>
      </c>
    </row>
    <row r="133" spans="1:36" x14ac:dyDescent="0.2">
      <c r="A133" s="348">
        <f t="shared" si="24"/>
        <v>162900.01</v>
      </c>
      <c r="B133" s="346">
        <f t="shared" si="36"/>
        <v>163000</v>
      </c>
      <c r="C133" s="347">
        <v>16392</v>
      </c>
      <c r="D133" s="343">
        <f t="shared" si="25"/>
        <v>162900.01</v>
      </c>
      <c r="E133" s="343">
        <f t="shared" si="37"/>
        <v>163000</v>
      </c>
      <c r="F133" s="244">
        <v>16392</v>
      </c>
      <c r="G133" s="348">
        <f t="shared" si="26"/>
        <v>162900.01</v>
      </c>
      <c r="H133" s="346">
        <f t="shared" si="38"/>
        <v>163000</v>
      </c>
      <c r="I133" s="347">
        <v>16392</v>
      </c>
      <c r="J133" s="343">
        <f t="shared" si="27"/>
        <v>162900.01</v>
      </c>
      <c r="K133" s="343">
        <f t="shared" si="39"/>
        <v>163000</v>
      </c>
      <c r="L133" s="244">
        <v>16392</v>
      </c>
      <c r="M133" s="348">
        <f t="shared" si="28"/>
        <v>162900.01</v>
      </c>
      <c r="N133" s="346">
        <f t="shared" si="40"/>
        <v>163000</v>
      </c>
      <c r="O133" s="347">
        <v>16392</v>
      </c>
      <c r="P133" s="343">
        <f t="shared" si="29"/>
        <v>162900.01</v>
      </c>
      <c r="Q133" s="343">
        <f t="shared" si="41"/>
        <v>163000</v>
      </c>
      <c r="R133" s="244">
        <v>16392</v>
      </c>
      <c r="S133" s="348">
        <f t="shared" si="30"/>
        <v>162900.01</v>
      </c>
      <c r="T133" s="346">
        <f t="shared" si="42"/>
        <v>163000</v>
      </c>
      <c r="U133" s="347">
        <v>16392</v>
      </c>
      <c r="V133" s="343">
        <f t="shared" si="31"/>
        <v>162900.01</v>
      </c>
      <c r="W133" s="343">
        <f t="shared" si="43"/>
        <v>163000</v>
      </c>
      <c r="X133" s="244">
        <v>16392</v>
      </c>
      <c r="Y133" s="348">
        <f t="shared" si="32"/>
        <v>187900.01</v>
      </c>
      <c r="Z133" s="346">
        <f t="shared" si="44"/>
        <v>188000</v>
      </c>
      <c r="AA133" s="347">
        <v>30243</v>
      </c>
      <c r="AB133" s="348">
        <f t="shared" si="33"/>
        <v>187900.01</v>
      </c>
      <c r="AC133" s="346">
        <f t="shared" si="45"/>
        <v>188000</v>
      </c>
      <c r="AD133" s="347">
        <v>30243</v>
      </c>
      <c r="AE133" s="348">
        <f t="shared" si="34"/>
        <v>187900.01</v>
      </c>
      <c r="AF133" s="346">
        <f t="shared" si="46"/>
        <v>188000</v>
      </c>
      <c r="AG133" s="347">
        <v>30243</v>
      </c>
      <c r="AH133" s="348">
        <f t="shared" si="35"/>
        <v>187900.01</v>
      </c>
      <c r="AI133" s="346">
        <f t="shared" si="47"/>
        <v>188000</v>
      </c>
      <c r="AJ133" s="347">
        <v>30243</v>
      </c>
    </row>
    <row r="134" spans="1:36" x14ac:dyDescent="0.2">
      <c r="A134" s="348">
        <f t="shared" ref="A134:A197" si="48">+B133+0.01</f>
        <v>163000.01</v>
      </c>
      <c r="B134" s="346">
        <f t="shared" si="36"/>
        <v>163100</v>
      </c>
      <c r="C134" s="347">
        <v>16219</v>
      </c>
      <c r="D134" s="343">
        <f t="shared" ref="D134:D197" si="49">+E133+0.01</f>
        <v>163000.01</v>
      </c>
      <c r="E134" s="343">
        <f t="shared" si="37"/>
        <v>163100</v>
      </c>
      <c r="F134" s="244">
        <v>16219</v>
      </c>
      <c r="G134" s="348">
        <f t="shared" ref="G134:G197" si="50">+H133+0.01</f>
        <v>163000.01</v>
      </c>
      <c r="H134" s="346">
        <f t="shared" si="38"/>
        <v>163100</v>
      </c>
      <c r="I134" s="347">
        <v>16219</v>
      </c>
      <c r="J134" s="343">
        <f t="shared" ref="J134:J197" si="51">+K133+0.01</f>
        <v>163000.01</v>
      </c>
      <c r="K134" s="343">
        <f t="shared" si="39"/>
        <v>163100</v>
      </c>
      <c r="L134" s="244">
        <v>16219</v>
      </c>
      <c r="M134" s="348">
        <f t="shared" ref="M134:M197" si="52">+N133+0.01</f>
        <v>163000.01</v>
      </c>
      <c r="N134" s="346">
        <f t="shared" si="40"/>
        <v>163100</v>
      </c>
      <c r="O134" s="347">
        <v>16219</v>
      </c>
      <c r="P134" s="343">
        <f t="shared" ref="P134:P197" si="53">+Q133+0.01</f>
        <v>163000.01</v>
      </c>
      <c r="Q134" s="343">
        <f t="shared" si="41"/>
        <v>163100</v>
      </c>
      <c r="R134" s="244">
        <v>16219</v>
      </c>
      <c r="S134" s="348">
        <f t="shared" ref="S134:S197" si="54">+T133+0.01</f>
        <v>163000.01</v>
      </c>
      <c r="T134" s="346">
        <f t="shared" si="42"/>
        <v>163100</v>
      </c>
      <c r="U134" s="347">
        <v>16219</v>
      </c>
      <c r="V134" s="343">
        <f t="shared" ref="V134:V197" si="55">+W133+0.01</f>
        <v>163000.01</v>
      </c>
      <c r="W134" s="343">
        <f t="shared" si="43"/>
        <v>163100</v>
      </c>
      <c r="X134" s="244">
        <v>16219</v>
      </c>
      <c r="Y134" s="348">
        <f t="shared" ref="Y134:Y197" si="56">+Z133+0.01</f>
        <v>188000.01</v>
      </c>
      <c r="Z134" s="346">
        <f t="shared" si="44"/>
        <v>188100</v>
      </c>
      <c r="AA134" s="347">
        <v>30026</v>
      </c>
      <c r="AB134" s="348">
        <f t="shared" ref="AB134:AB197" si="57">+AC133+0.01</f>
        <v>188000.01</v>
      </c>
      <c r="AC134" s="346">
        <f t="shared" si="45"/>
        <v>188100</v>
      </c>
      <c r="AD134" s="347">
        <v>30026</v>
      </c>
      <c r="AE134" s="348">
        <f t="shared" ref="AE134:AE197" si="58">+AF133+0.01</f>
        <v>188000.01</v>
      </c>
      <c r="AF134" s="346">
        <f t="shared" si="46"/>
        <v>188100</v>
      </c>
      <c r="AG134" s="347">
        <v>30026</v>
      </c>
      <c r="AH134" s="348">
        <f t="shared" ref="AH134:AH197" si="59">+AI133+0.01</f>
        <v>188000.01</v>
      </c>
      <c r="AI134" s="346">
        <f t="shared" si="47"/>
        <v>188100</v>
      </c>
      <c r="AJ134" s="347">
        <v>30026</v>
      </c>
    </row>
    <row r="135" spans="1:36" x14ac:dyDescent="0.2">
      <c r="A135" s="348">
        <f t="shared" si="48"/>
        <v>163100.01</v>
      </c>
      <c r="B135" s="346">
        <f t="shared" ref="B135:B198" si="60">+B134+100</f>
        <v>163200</v>
      </c>
      <c r="C135" s="347">
        <v>16047</v>
      </c>
      <c r="D135" s="343">
        <f t="shared" si="49"/>
        <v>163100.01</v>
      </c>
      <c r="E135" s="343">
        <f t="shared" ref="E135:E198" si="61">+E134+100</f>
        <v>163200</v>
      </c>
      <c r="F135" s="244">
        <v>16047</v>
      </c>
      <c r="G135" s="348">
        <f t="shared" si="50"/>
        <v>163100.01</v>
      </c>
      <c r="H135" s="346">
        <f t="shared" ref="H135:H198" si="62">+H134+100</f>
        <v>163200</v>
      </c>
      <c r="I135" s="347">
        <v>16047</v>
      </c>
      <c r="J135" s="343">
        <f t="shared" si="51"/>
        <v>163100.01</v>
      </c>
      <c r="K135" s="343">
        <f t="shared" ref="K135:K198" si="63">+K134+100</f>
        <v>163200</v>
      </c>
      <c r="L135" s="244">
        <v>16047</v>
      </c>
      <c r="M135" s="348">
        <f t="shared" si="52"/>
        <v>163100.01</v>
      </c>
      <c r="N135" s="346">
        <f t="shared" ref="N135:N198" si="64">+N134+100</f>
        <v>163200</v>
      </c>
      <c r="O135" s="347">
        <v>16047</v>
      </c>
      <c r="P135" s="343">
        <f t="shared" si="53"/>
        <v>163100.01</v>
      </c>
      <c r="Q135" s="343">
        <f t="shared" ref="Q135:Q198" si="65">+Q134+100</f>
        <v>163200</v>
      </c>
      <c r="R135" s="244">
        <v>16047</v>
      </c>
      <c r="S135" s="348">
        <f t="shared" si="54"/>
        <v>163100.01</v>
      </c>
      <c r="T135" s="346">
        <f t="shared" ref="T135:T198" si="66">+T134+100</f>
        <v>163200</v>
      </c>
      <c r="U135" s="347">
        <v>16047</v>
      </c>
      <c r="V135" s="343">
        <f t="shared" si="55"/>
        <v>163100.01</v>
      </c>
      <c r="W135" s="343">
        <f t="shared" ref="W135:W198" si="67">+W134+100</f>
        <v>163200</v>
      </c>
      <c r="X135" s="244">
        <v>16047</v>
      </c>
      <c r="Y135" s="348">
        <f t="shared" si="56"/>
        <v>188100.01</v>
      </c>
      <c r="Z135" s="346">
        <f t="shared" ref="Z135:Z198" si="68">+Z134+100</f>
        <v>188200</v>
      </c>
      <c r="AA135" s="347">
        <v>29810</v>
      </c>
      <c r="AB135" s="348">
        <f t="shared" si="57"/>
        <v>188100.01</v>
      </c>
      <c r="AC135" s="346">
        <f t="shared" ref="AC135:AC198" si="69">+AC134+100</f>
        <v>188200</v>
      </c>
      <c r="AD135" s="347">
        <v>29810</v>
      </c>
      <c r="AE135" s="348">
        <f t="shared" si="58"/>
        <v>188100.01</v>
      </c>
      <c r="AF135" s="346">
        <f t="shared" ref="AF135:AF198" si="70">+AF134+100</f>
        <v>188200</v>
      </c>
      <c r="AG135" s="347">
        <v>29810</v>
      </c>
      <c r="AH135" s="348">
        <f t="shared" si="59"/>
        <v>188100.01</v>
      </c>
      <c r="AI135" s="346">
        <f t="shared" ref="AI135:AI198" si="71">+AI134+100</f>
        <v>188200</v>
      </c>
      <c r="AJ135" s="347">
        <v>29810</v>
      </c>
    </row>
    <row r="136" spans="1:36" x14ac:dyDescent="0.2">
      <c r="A136" s="348">
        <f t="shared" si="48"/>
        <v>163200.01</v>
      </c>
      <c r="B136" s="346">
        <f t="shared" si="60"/>
        <v>163300</v>
      </c>
      <c r="C136" s="347">
        <v>15875</v>
      </c>
      <c r="D136" s="343">
        <f t="shared" si="49"/>
        <v>163200.01</v>
      </c>
      <c r="E136" s="343">
        <f t="shared" si="61"/>
        <v>163300</v>
      </c>
      <c r="F136" s="244">
        <v>15875</v>
      </c>
      <c r="G136" s="348">
        <f t="shared" si="50"/>
        <v>163200.01</v>
      </c>
      <c r="H136" s="346">
        <f t="shared" si="62"/>
        <v>163300</v>
      </c>
      <c r="I136" s="347">
        <v>15875</v>
      </c>
      <c r="J136" s="343">
        <f t="shared" si="51"/>
        <v>163200.01</v>
      </c>
      <c r="K136" s="343">
        <f t="shared" si="63"/>
        <v>163300</v>
      </c>
      <c r="L136" s="244">
        <v>15875</v>
      </c>
      <c r="M136" s="348">
        <f t="shared" si="52"/>
        <v>163200.01</v>
      </c>
      <c r="N136" s="346">
        <f t="shared" si="64"/>
        <v>163300</v>
      </c>
      <c r="O136" s="347">
        <v>15875</v>
      </c>
      <c r="P136" s="343">
        <f t="shared" si="53"/>
        <v>163200.01</v>
      </c>
      <c r="Q136" s="343">
        <f t="shared" si="65"/>
        <v>163300</v>
      </c>
      <c r="R136" s="244">
        <v>15875</v>
      </c>
      <c r="S136" s="348">
        <f t="shared" si="54"/>
        <v>163200.01</v>
      </c>
      <c r="T136" s="346">
        <f t="shared" si="66"/>
        <v>163300</v>
      </c>
      <c r="U136" s="347">
        <v>15875</v>
      </c>
      <c r="V136" s="343">
        <f t="shared" si="55"/>
        <v>163200.01</v>
      </c>
      <c r="W136" s="343">
        <f t="shared" si="67"/>
        <v>163300</v>
      </c>
      <c r="X136" s="244">
        <v>15875</v>
      </c>
      <c r="Y136" s="348">
        <f t="shared" si="56"/>
        <v>188200.01</v>
      </c>
      <c r="Z136" s="346">
        <f t="shared" si="68"/>
        <v>188300</v>
      </c>
      <c r="AA136" s="347">
        <v>29593</v>
      </c>
      <c r="AB136" s="348">
        <f t="shared" si="57"/>
        <v>188200.01</v>
      </c>
      <c r="AC136" s="346">
        <f t="shared" si="69"/>
        <v>188300</v>
      </c>
      <c r="AD136" s="347">
        <v>29593</v>
      </c>
      <c r="AE136" s="348">
        <f t="shared" si="58"/>
        <v>188200.01</v>
      </c>
      <c r="AF136" s="346">
        <f t="shared" si="70"/>
        <v>188300</v>
      </c>
      <c r="AG136" s="347">
        <v>29593</v>
      </c>
      <c r="AH136" s="348">
        <f t="shared" si="59"/>
        <v>188200.01</v>
      </c>
      <c r="AI136" s="346">
        <f t="shared" si="71"/>
        <v>188300</v>
      </c>
      <c r="AJ136" s="347">
        <v>29593</v>
      </c>
    </row>
    <row r="137" spans="1:36" x14ac:dyDescent="0.2">
      <c r="A137" s="348">
        <f t="shared" si="48"/>
        <v>163300.01</v>
      </c>
      <c r="B137" s="346">
        <f t="shared" si="60"/>
        <v>163400</v>
      </c>
      <c r="C137" s="347">
        <v>15703</v>
      </c>
      <c r="D137" s="343">
        <f t="shared" si="49"/>
        <v>163300.01</v>
      </c>
      <c r="E137" s="343">
        <f t="shared" si="61"/>
        <v>163400</v>
      </c>
      <c r="F137" s="244">
        <v>15703</v>
      </c>
      <c r="G137" s="348">
        <f t="shared" si="50"/>
        <v>163300.01</v>
      </c>
      <c r="H137" s="346">
        <f t="shared" si="62"/>
        <v>163400</v>
      </c>
      <c r="I137" s="347">
        <v>15703</v>
      </c>
      <c r="J137" s="343">
        <f t="shared" si="51"/>
        <v>163300.01</v>
      </c>
      <c r="K137" s="343">
        <f t="shared" si="63"/>
        <v>163400</v>
      </c>
      <c r="L137" s="244">
        <v>15703</v>
      </c>
      <c r="M137" s="348">
        <f t="shared" si="52"/>
        <v>163300.01</v>
      </c>
      <c r="N137" s="346">
        <f t="shared" si="64"/>
        <v>163400</v>
      </c>
      <c r="O137" s="347">
        <v>15703</v>
      </c>
      <c r="P137" s="343">
        <f t="shared" si="53"/>
        <v>163300.01</v>
      </c>
      <c r="Q137" s="343">
        <f t="shared" si="65"/>
        <v>163400</v>
      </c>
      <c r="R137" s="244">
        <v>15703</v>
      </c>
      <c r="S137" s="348">
        <f t="shared" si="54"/>
        <v>163300.01</v>
      </c>
      <c r="T137" s="346">
        <f t="shared" si="66"/>
        <v>163400</v>
      </c>
      <c r="U137" s="347">
        <v>15703</v>
      </c>
      <c r="V137" s="343">
        <f t="shared" si="55"/>
        <v>163300.01</v>
      </c>
      <c r="W137" s="343">
        <f t="shared" si="67"/>
        <v>163400</v>
      </c>
      <c r="X137" s="244">
        <v>15703</v>
      </c>
      <c r="Y137" s="348">
        <f t="shared" si="56"/>
        <v>188300.01</v>
      </c>
      <c r="Z137" s="346">
        <f t="shared" si="68"/>
        <v>188400</v>
      </c>
      <c r="AA137" s="347">
        <v>29378</v>
      </c>
      <c r="AB137" s="348">
        <f t="shared" si="57"/>
        <v>188300.01</v>
      </c>
      <c r="AC137" s="346">
        <f t="shared" si="69"/>
        <v>188400</v>
      </c>
      <c r="AD137" s="347">
        <v>29378</v>
      </c>
      <c r="AE137" s="348">
        <f t="shared" si="58"/>
        <v>188300.01</v>
      </c>
      <c r="AF137" s="346">
        <f t="shared" si="70"/>
        <v>188400</v>
      </c>
      <c r="AG137" s="347">
        <v>29378</v>
      </c>
      <c r="AH137" s="348">
        <f t="shared" si="59"/>
        <v>188300.01</v>
      </c>
      <c r="AI137" s="346">
        <f t="shared" si="71"/>
        <v>188400</v>
      </c>
      <c r="AJ137" s="347">
        <v>29378</v>
      </c>
    </row>
    <row r="138" spans="1:36" x14ac:dyDescent="0.2">
      <c r="A138" s="348">
        <f t="shared" si="48"/>
        <v>163400.01</v>
      </c>
      <c r="B138" s="346">
        <f t="shared" si="60"/>
        <v>163500</v>
      </c>
      <c r="C138" s="347">
        <v>15531</v>
      </c>
      <c r="D138" s="343">
        <f t="shared" si="49"/>
        <v>163400.01</v>
      </c>
      <c r="E138" s="343">
        <f t="shared" si="61"/>
        <v>163500</v>
      </c>
      <c r="F138" s="244">
        <v>15531</v>
      </c>
      <c r="G138" s="348">
        <f t="shared" si="50"/>
        <v>163400.01</v>
      </c>
      <c r="H138" s="346">
        <f t="shared" si="62"/>
        <v>163500</v>
      </c>
      <c r="I138" s="347">
        <v>15531</v>
      </c>
      <c r="J138" s="343">
        <f t="shared" si="51"/>
        <v>163400.01</v>
      </c>
      <c r="K138" s="343">
        <f t="shared" si="63"/>
        <v>163500</v>
      </c>
      <c r="L138" s="244">
        <v>15531</v>
      </c>
      <c r="M138" s="348">
        <f t="shared" si="52"/>
        <v>163400.01</v>
      </c>
      <c r="N138" s="346">
        <f t="shared" si="64"/>
        <v>163500</v>
      </c>
      <c r="O138" s="347">
        <v>15531</v>
      </c>
      <c r="P138" s="343">
        <f t="shared" si="53"/>
        <v>163400.01</v>
      </c>
      <c r="Q138" s="343">
        <f t="shared" si="65"/>
        <v>163500</v>
      </c>
      <c r="R138" s="244">
        <v>15531</v>
      </c>
      <c r="S138" s="348">
        <f t="shared" si="54"/>
        <v>163400.01</v>
      </c>
      <c r="T138" s="346">
        <f t="shared" si="66"/>
        <v>163500</v>
      </c>
      <c r="U138" s="347">
        <v>15531</v>
      </c>
      <c r="V138" s="343">
        <f t="shared" si="55"/>
        <v>163400.01</v>
      </c>
      <c r="W138" s="343">
        <f t="shared" si="67"/>
        <v>163500</v>
      </c>
      <c r="X138" s="244">
        <v>15531</v>
      </c>
      <c r="Y138" s="348">
        <f t="shared" si="56"/>
        <v>188400.01</v>
      </c>
      <c r="Z138" s="346">
        <f t="shared" si="68"/>
        <v>188500</v>
      </c>
      <c r="AA138" s="347">
        <v>29162</v>
      </c>
      <c r="AB138" s="348">
        <f t="shared" si="57"/>
        <v>188400.01</v>
      </c>
      <c r="AC138" s="346">
        <f t="shared" si="69"/>
        <v>188500</v>
      </c>
      <c r="AD138" s="347">
        <v>29162</v>
      </c>
      <c r="AE138" s="348">
        <f t="shared" si="58"/>
        <v>188400.01</v>
      </c>
      <c r="AF138" s="346">
        <f t="shared" si="70"/>
        <v>188500</v>
      </c>
      <c r="AG138" s="347">
        <v>29162</v>
      </c>
      <c r="AH138" s="348">
        <f t="shared" si="59"/>
        <v>188400.01</v>
      </c>
      <c r="AI138" s="346">
        <f t="shared" si="71"/>
        <v>188500</v>
      </c>
      <c r="AJ138" s="347">
        <v>29162</v>
      </c>
    </row>
    <row r="139" spans="1:36" x14ac:dyDescent="0.2">
      <c r="A139" s="348">
        <f t="shared" si="48"/>
        <v>163500.01</v>
      </c>
      <c r="B139" s="346">
        <f t="shared" si="60"/>
        <v>163600</v>
      </c>
      <c r="C139" s="347">
        <v>15359</v>
      </c>
      <c r="D139" s="343">
        <f t="shared" si="49"/>
        <v>163500.01</v>
      </c>
      <c r="E139" s="343">
        <f t="shared" si="61"/>
        <v>163600</v>
      </c>
      <c r="F139" s="244">
        <v>15359</v>
      </c>
      <c r="G139" s="348">
        <f t="shared" si="50"/>
        <v>163500.01</v>
      </c>
      <c r="H139" s="346">
        <f t="shared" si="62"/>
        <v>163600</v>
      </c>
      <c r="I139" s="347">
        <v>15359</v>
      </c>
      <c r="J139" s="343">
        <f t="shared" si="51"/>
        <v>163500.01</v>
      </c>
      <c r="K139" s="343">
        <f t="shared" si="63"/>
        <v>163600</v>
      </c>
      <c r="L139" s="244">
        <v>15359</v>
      </c>
      <c r="M139" s="348">
        <f t="shared" si="52"/>
        <v>163500.01</v>
      </c>
      <c r="N139" s="346">
        <f t="shared" si="64"/>
        <v>163600</v>
      </c>
      <c r="O139" s="347">
        <v>15359</v>
      </c>
      <c r="P139" s="343">
        <f t="shared" si="53"/>
        <v>163500.01</v>
      </c>
      <c r="Q139" s="343">
        <f t="shared" si="65"/>
        <v>163600</v>
      </c>
      <c r="R139" s="244">
        <v>15359</v>
      </c>
      <c r="S139" s="348">
        <f t="shared" si="54"/>
        <v>163500.01</v>
      </c>
      <c r="T139" s="346">
        <f t="shared" si="66"/>
        <v>163600</v>
      </c>
      <c r="U139" s="347">
        <v>15359</v>
      </c>
      <c r="V139" s="343">
        <f t="shared" si="55"/>
        <v>163500.01</v>
      </c>
      <c r="W139" s="343">
        <f t="shared" si="67"/>
        <v>163600</v>
      </c>
      <c r="X139" s="244">
        <v>15359</v>
      </c>
      <c r="Y139" s="348">
        <f t="shared" si="56"/>
        <v>188500.01</v>
      </c>
      <c r="Z139" s="346">
        <f t="shared" si="68"/>
        <v>188600</v>
      </c>
      <c r="AA139" s="347">
        <v>28947</v>
      </c>
      <c r="AB139" s="348">
        <f t="shared" si="57"/>
        <v>188500.01</v>
      </c>
      <c r="AC139" s="346">
        <f t="shared" si="69"/>
        <v>188600</v>
      </c>
      <c r="AD139" s="347">
        <v>28947</v>
      </c>
      <c r="AE139" s="348">
        <f t="shared" si="58"/>
        <v>188500.01</v>
      </c>
      <c r="AF139" s="346">
        <f t="shared" si="70"/>
        <v>188600</v>
      </c>
      <c r="AG139" s="347">
        <v>28947</v>
      </c>
      <c r="AH139" s="348">
        <f t="shared" si="59"/>
        <v>188500.01</v>
      </c>
      <c r="AI139" s="346">
        <f t="shared" si="71"/>
        <v>188600</v>
      </c>
      <c r="AJ139" s="347">
        <v>28947</v>
      </c>
    </row>
    <row r="140" spans="1:36" x14ac:dyDescent="0.2">
      <c r="A140" s="348">
        <f t="shared" si="48"/>
        <v>163600.01</v>
      </c>
      <c r="B140" s="346">
        <f t="shared" si="60"/>
        <v>163700</v>
      </c>
      <c r="C140" s="347">
        <v>15188</v>
      </c>
      <c r="D140" s="343">
        <f t="shared" si="49"/>
        <v>163600.01</v>
      </c>
      <c r="E140" s="343">
        <f t="shared" si="61"/>
        <v>163700</v>
      </c>
      <c r="F140" s="244">
        <v>15188</v>
      </c>
      <c r="G140" s="348">
        <f t="shared" si="50"/>
        <v>163600.01</v>
      </c>
      <c r="H140" s="346">
        <f t="shared" si="62"/>
        <v>163700</v>
      </c>
      <c r="I140" s="347">
        <v>15188</v>
      </c>
      <c r="J140" s="343">
        <f t="shared" si="51"/>
        <v>163600.01</v>
      </c>
      <c r="K140" s="343">
        <f t="shared" si="63"/>
        <v>163700</v>
      </c>
      <c r="L140" s="244">
        <v>15188</v>
      </c>
      <c r="M140" s="348">
        <f t="shared" si="52"/>
        <v>163600.01</v>
      </c>
      <c r="N140" s="346">
        <f t="shared" si="64"/>
        <v>163700</v>
      </c>
      <c r="O140" s="347">
        <v>15188</v>
      </c>
      <c r="P140" s="343">
        <f t="shared" si="53"/>
        <v>163600.01</v>
      </c>
      <c r="Q140" s="343">
        <f t="shared" si="65"/>
        <v>163700</v>
      </c>
      <c r="R140" s="244">
        <v>15188</v>
      </c>
      <c r="S140" s="348">
        <f t="shared" si="54"/>
        <v>163600.01</v>
      </c>
      <c r="T140" s="346">
        <f t="shared" si="66"/>
        <v>163700</v>
      </c>
      <c r="U140" s="347">
        <v>15188</v>
      </c>
      <c r="V140" s="343">
        <f t="shared" si="55"/>
        <v>163600.01</v>
      </c>
      <c r="W140" s="343">
        <f t="shared" si="67"/>
        <v>163700</v>
      </c>
      <c r="X140" s="244">
        <v>15188</v>
      </c>
      <c r="Y140" s="348">
        <f t="shared" si="56"/>
        <v>188600.01</v>
      </c>
      <c r="Z140" s="346">
        <f t="shared" si="68"/>
        <v>188700</v>
      </c>
      <c r="AA140" s="347">
        <v>28732</v>
      </c>
      <c r="AB140" s="348">
        <f t="shared" si="57"/>
        <v>188600.01</v>
      </c>
      <c r="AC140" s="346">
        <f t="shared" si="69"/>
        <v>188700</v>
      </c>
      <c r="AD140" s="347">
        <v>28732</v>
      </c>
      <c r="AE140" s="348">
        <f t="shared" si="58"/>
        <v>188600.01</v>
      </c>
      <c r="AF140" s="346">
        <f t="shared" si="70"/>
        <v>188700</v>
      </c>
      <c r="AG140" s="347">
        <v>28732</v>
      </c>
      <c r="AH140" s="348">
        <f t="shared" si="59"/>
        <v>188600.01</v>
      </c>
      <c r="AI140" s="346">
        <f t="shared" si="71"/>
        <v>188700</v>
      </c>
      <c r="AJ140" s="347">
        <v>28732</v>
      </c>
    </row>
    <row r="141" spans="1:36" x14ac:dyDescent="0.2">
      <c r="A141" s="348">
        <f t="shared" si="48"/>
        <v>163700.01</v>
      </c>
      <c r="B141" s="346">
        <f t="shared" si="60"/>
        <v>163800</v>
      </c>
      <c r="C141" s="347">
        <v>15017</v>
      </c>
      <c r="D141" s="343">
        <f t="shared" si="49"/>
        <v>163700.01</v>
      </c>
      <c r="E141" s="343">
        <f t="shared" si="61"/>
        <v>163800</v>
      </c>
      <c r="F141" s="244">
        <v>15017</v>
      </c>
      <c r="G141" s="348">
        <f t="shared" si="50"/>
        <v>163700.01</v>
      </c>
      <c r="H141" s="346">
        <f t="shared" si="62"/>
        <v>163800</v>
      </c>
      <c r="I141" s="347">
        <v>15017</v>
      </c>
      <c r="J141" s="343">
        <f t="shared" si="51"/>
        <v>163700.01</v>
      </c>
      <c r="K141" s="343">
        <f t="shared" si="63"/>
        <v>163800</v>
      </c>
      <c r="L141" s="244">
        <v>15017</v>
      </c>
      <c r="M141" s="348">
        <f t="shared" si="52"/>
        <v>163700.01</v>
      </c>
      <c r="N141" s="346">
        <f t="shared" si="64"/>
        <v>163800</v>
      </c>
      <c r="O141" s="347">
        <v>15017</v>
      </c>
      <c r="P141" s="343">
        <f t="shared" si="53"/>
        <v>163700.01</v>
      </c>
      <c r="Q141" s="343">
        <f t="shared" si="65"/>
        <v>163800</v>
      </c>
      <c r="R141" s="244">
        <v>15017</v>
      </c>
      <c r="S141" s="348">
        <f t="shared" si="54"/>
        <v>163700.01</v>
      </c>
      <c r="T141" s="346">
        <f t="shared" si="66"/>
        <v>163800</v>
      </c>
      <c r="U141" s="347">
        <v>15017</v>
      </c>
      <c r="V141" s="343">
        <f t="shared" si="55"/>
        <v>163700.01</v>
      </c>
      <c r="W141" s="343">
        <f t="shared" si="67"/>
        <v>163800</v>
      </c>
      <c r="X141" s="244">
        <v>15017</v>
      </c>
      <c r="Y141" s="348">
        <f t="shared" si="56"/>
        <v>188700.01</v>
      </c>
      <c r="Z141" s="346">
        <f t="shared" si="68"/>
        <v>188800</v>
      </c>
      <c r="AA141" s="347">
        <v>28517</v>
      </c>
      <c r="AB141" s="348">
        <f t="shared" si="57"/>
        <v>188700.01</v>
      </c>
      <c r="AC141" s="346">
        <f t="shared" si="69"/>
        <v>188800</v>
      </c>
      <c r="AD141" s="347">
        <v>28517</v>
      </c>
      <c r="AE141" s="348">
        <f t="shared" si="58"/>
        <v>188700.01</v>
      </c>
      <c r="AF141" s="346">
        <f t="shared" si="70"/>
        <v>188800</v>
      </c>
      <c r="AG141" s="347">
        <v>28517</v>
      </c>
      <c r="AH141" s="348">
        <f t="shared" si="59"/>
        <v>188700.01</v>
      </c>
      <c r="AI141" s="346">
        <f t="shared" si="71"/>
        <v>188800</v>
      </c>
      <c r="AJ141" s="347">
        <v>28517</v>
      </c>
    </row>
    <row r="142" spans="1:36" x14ac:dyDescent="0.2">
      <c r="A142" s="348">
        <f t="shared" si="48"/>
        <v>163800.01</v>
      </c>
      <c r="B142" s="346">
        <f t="shared" si="60"/>
        <v>163900</v>
      </c>
      <c r="C142" s="347">
        <v>14846</v>
      </c>
      <c r="D142" s="343">
        <f t="shared" si="49"/>
        <v>163800.01</v>
      </c>
      <c r="E142" s="343">
        <f t="shared" si="61"/>
        <v>163900</v>
      </c>
      <c r="F142" s="244">
        <v>14846</v>
      </c>
      <c r="G142" s="348">
        <f t="shared" si="50"/>
        <v>163800.01</v>
      </c>
      <c r="H142" s="346">
        <f t="shared" si="62"/>
        <v>163900</v>
      </c>
      <c r="I142" s="347">
        <v>14846</v>
      </c>
      <c r="J142" s="343">
        <f t="shared" si="51"/>
        <v>163800.01</v>
      </c>
      <c r="K142" s="343">
        <f t="shared" si="63"/>
        <v>163900</v>
      </c>
      <c r="L142" s="244">
        <v>14846</v>
      </c>
      <c r="M142" s="348">
        <f t="shared" si="52"/>
        <v>163800.01</v>
      </c>
      <c r="N142" s="346">
        <f t="shared" si="64"/>
        <v>163900</v>
      </c>
      <c r="O142" s="347">
        <v>14846</v>
      </c>
      <c r="P142" s="343">
        <f t="shared" si="53"/>
        <v>163800.01</v>
      </c>
      <c r="Q142" s="343">
        <f t="shared" si="65"/>
        <v>163900</v>
      </c>
      <c r="R142" s="244">
        <v>14846</v>
      </c>
      <c r="S142" s="348">
        <f t="shared" si="54"/>
        <v>163800.01</v>
      </c>
      <c r="T142" s="346">
        <f t="shared" si="66"/>
        <v>163900</v>
      </c>
      <c r="U142" s="347">
        <v>14846</v>
      </c>
      <c r="V142" s="343">
        <f t="shared" si="55"/>
        <v>163800.01</v>
      </c>
      <c r="W142" s="343">
        <f t="shared" si="67"/>
        <v>163900</v>
      </c>
      <c r="X142" s="244">
        <v>14846</v>
      </c>
      <c r="Y142" s="348">
        <f t="shared" si="56"/>
        <v>188800.01</v>
      </c>
      <c r="Z142" s="346">
        <f t="shared" si="68"/>
        <v>188900</v>
      </c>
      <c r="AA142" s="347">
        <v>28302</v>
      </c>
      <c r="AB142" s="348">
        <f t="shared" si="57"/>
        <v>188800.01</v>
      </c>
      <c r="AC142" s="346">
        <f t="shared" si="69"/>
        <v>188900</v>
      </c>
      <c r="AD142" s="347">
        <v>28302</v>
      </c>
      <c r="AE142" s="348">
        <f t="shared" si="58"/>
        <v>188800.01</v>
      </c>
      <c r="AF142" s="346">
        <f t="shared" si="70"/>
        <v>188900</v>
      </c>
      <c r="AG142" s="347">
        <v>28302</v>
      </c>
      <c r="AH142" s="348">
        <f t="shared" si="59"/>
        <v>188800.01</v>
      </c>
      <c r="AI142" s="346">
        <f t="shared" si="71"/>
        <v>188900</v>
      </c>
      <c r="AJ142" s="347">
        <v>28302</v>
      </c>
    </row>
    <row r="143" spans="1:36" x14ac:dyDescent="0.2">
      <c r="A143" s="348">
        <f t="shared" si="48"/>
        <v>163900.01</v>
      </c>
      <c r="B143" s="346">
        <f t="shared" si="60"/>
        <v>164000</v>
      </c>
      <c r="C143" s="347">
        <v>14675</v>
      </c>
      <c r="D143" s="343">
        <f t="shared" si="49"/>
        <v>163900.01</v>
      </c>
      <c r="E143" s="343">
        <f t="shared" si="61"/>
        <v>164000</v>
      </c>
      <c r="F143" s="244">
        <v>14675</v>
      </c>
      <c r="G143" s="348">
        <f t="shared" si="50"/>
        <v>163900.01</v>
      </c>
      <c r="H143" s="346">
        <f t="shared" si="62"/>
        <v>164000</v>
      </c>
      <c r="I143" s="347">
        <v>14675</v>
      </c>
      <c r="J143" s="343">
        <f t="shared" si="51"/>
        <v>163900.01</v>
      </c>
      <c r="K143" s="343">
        <f t="shared" si="63"/>
        <v>164000</v>
      </c>
      <c r="L143" s="244">
        <v>14675</v>
      </c>
      <c r="M143" s="348">
        <f t="shared" si="52"/>
        <v>163900.01</v>
      </c>
      <c r="N143" s="346">
        <f t="shared" si="64"/>
        <v>164000</v>
      </c>
      <c r="O143" s="347">
        <v>14675</v>
      </c>
      <c r="P143" s="343">
        <f t="shared" si="53"/>
        <v>163900.01</v>
      </c>
      <c r="Q143" s="343">
        <f t="shared" si="65"/>
        <v>164000</v>
      </c>
      <c r="R143" s="244">
        <v>14675</v>
      </c>
      <c r="S143" s="348">
        <f t="shared" si="54"/>
        <v>163900.01</v>
      </c>
      <c r="T143" s="346">
        <f t="shared" si="66"/>
        <v>164000</v>
      </c>
      <c r="U143" s="347">
        <v>14675</v>
      </c>
      <c r="V143" s="343">
        <f t="shared" si="55"/>
        <v>163900.01</v>
      </c>
      <c r="W143" s="343">
        <f t="shared" si="67"/>
        <v>164000</v>
      </c>
      <c r="X143" s="244">
        <v>14675</v>
      </c>
      <c r="Y143" s="348">
        <f t="shared" si="56"/>
        <v>188900.01</v>
      </c>
      <c r="Z143" s="346">
        <f t="shared" si="68"/>
        <v>189000</v>
      </c>
      <c r="AA143" s="347">
        <v>28088</v>
      </c>
      <c r="AB143" s="348">
        <f t="shared" si="57"/>
        <v>188900.01</v>
      </c>
      <c r="AC143" s="346">
        <f t="shared" si="69"/>
        <v>189000</v>
      </c>
      <c r="AD143" s="347">
        <v>28088</v>
      </c>
      <c r="AE143" s="348">
        <f t="shared" si="58"/>
        <v>188900.01</v>
      </c>
      <c r="AF143" s="346">
        <f t="shared" si="70"/>
        <v>189000</v>
      </c>
      <c r="AG143" s="347">
        <v>28088</v>
      </c>
      <c r="AH143" s="348">
        <f t="shared" si="59"/>
        <v>188900.01</v>
      </c>
      <c r="AI143" s="346">
        <f t="shared" si="71"/>
        <v>189000</v>
      </c>
      <c r="AJ143" s="347">
        <v>28088</v>
      </c>
    </row>
    <row r="144" spans="1:36" x14ac:dyDescent="0.2">
      <c r="A144" s="348">
        <f t="shared" si="48"/>
        <v>164000.01</v>
      </c>
      <c r="B144" s="346">
        <f t="shared" si="60"/>
        <v>164100</v>
      </c>
      <c r="C144" s="347">
        <v>14505</v>
      </c>
      <c r="D144" s="343">
        <f t="shared" si="49"/>
        <v>164000.01</v>
      </c>
      <c r="E144" s="343">
        <f t="shared" si="61"/>
        <v>164100</v>
      </c>
      <c r="F144" s="244">
        <v>14505</v>
      </c>
      <c r="G144" s="348">
        <f t="shared" si="50"/>
        <v>164000.01</v>
      </c>
      <c r="H144" s="346">
        <f t="shared" si="62"/>
        <v>164100</v>
      </c>
      <c r="I144" s="347">
        <v>14505</v>
      </c>
      <c r="J144" s="343">
        <f t="shared" si="51"/>
        <v>164000.01</v>
      </c>
      <c r="K144" s="343">
        <f t="shared" si="63"/>
        <v>164100</v>
      </c>
      <c r="L144" s="244">
        <v>14505</v>
      </c>
      <c r="M144" s="348">
        <f t="shared" si="52"/>
        <v>164000.01</v>
      </c>
      <c r="N144" s="346">
        <f t="shared" si="64"/>
        <v>164100</v>
      </c>
      <c r="O144" s="347">
        <v>14505</v>
      </c>
      <c r="P144" s="343">
        <f t="shared" si="53"/>
        <v>164000.01</v>
      </c>
      <c r="Q144" s="343">
        <f t="shared" si="65"/>
        <v>164100</v>
      </c>
      <c r="R144" s="244">
        <v>14505</v>
      </c>
      <c r="S144" s="348">
        <f t="shared" si="54"/>
        <v>164000.01</v>
      </c>
      <c r="T144" s="346">
        <f t="shared" si="66"/>
        <v>164100</v>
      </c>
      <c r="U144" s="347">
        <v>14505</v>
      </c>
      <c r="V144" s="343">
        <f t="shared" si="55"/>
        <v>164000.01</v>
      </c>
      <c r="W144" s="343">
        <f t="shared" si="67"/>
        <v>164100</v>
      </c>
      <c r="X144" s="244">
        <v>14505</v>
      </c>
      <c r="Y144" s="348">
        <f t="shared" si="56"/>
        <v>189000.01</v>
      </c>
      <c r="Z144" s="346">
        <f t="shared" si="68"/>
        <v>189100</v>
      </c>
      <c r="AA144" s="347">
        <v>27874</v>
      </c>
      <c r="AB144" s="348">
        <f t="shared" si="57"/>
        <v>189000.01</v>
      </c>
      <c r="AC144" s="346">
        <f t="shared" si="69"/>
        <v>189100</v>
      </c>
      <c r="AD144" s="347">
        <v>27874</v>
      </c>
      <c r="AE144" s="348">
        <f t="shared" si="58"/>
        <v>189000.01</v>
      </c>
      <c r="AF144" s="346">
        <f t="shared" si="70"/>
        <v>189100</v>
      </c>
      <c r="AG144" s="347">
        <v>27874</v>
      </c>
      <c r="AH144" s="348">
        <f t="shared" si="59"/>
        <v>189000.01</v>
      </c>
      <c r="AI144" s="346">
        <f t="shared" si="71"/>
        <v>189100</v>
      </c>
      <c r="AJ144" s="347">
        <v>27874</v>
      </c>
    </row>
    <row r="145" spans="1:36" x14ac:dyDescent="0.2">
      <c r="A145" s="348">
        <f t="shared" si="48"/>
        <v>164100.01</v>
      </c>
      <c r="B145" s="346">
        <f t="shared" si="60"/>
        <v>164200</v>
      </c>
      <c r="C145" s="347">
        <v>14334</v>
      </c>
      <c r="D145" s="343">
        <f t="shared" si="49"/>
        <v>164100.01</v>
      </c>
      <c r="E145" s="343">
        <f t="shared" si="61"/>
        <v>164200</v>
      </c>
      <c r="F145" s="244">
        <v>14334</v>
      </c>
      <c r="G145" s="348">
        <f t="shared" si="50"/>
        <v>164100.01</v>
      </c>
      <c r="H145" s="346">
        <f t="shared" si="62"/>
        <v>164200</v>
      </c>
      <c r="I145" s="347">
        <v>14334</v>
      </c>
      <c r="J145" s="343">
        <f t="shared" si="51"/>
        <v>164100.01</v>
      </c>
      <c r="K145" s="343">
        <f t="shared" si="63"/>
        <v>164200</v>
      </c>
      <c r="L145" s="244">
        <v>14334</v>
      </c>
      <c r="M145" s="348">
        <f t="shared" si="52"/>
        <v>164100.01</v>
      </c>
      <c r="N145" s="346">
        <f t="shared" si="64"/>
        <v>164200</v>
      </c>
      <c r="O145" s="347">
        <v>14334</v>
      </c>
      <c r="P145" s="343">
        <f t="shared" si="53"/>
        <v>164100.01</v>
      </c>
      <c r="Q145" s="343">
        <f t="shared" si="65"/>
        <v>164200</v>
      </c>
      <c r="R145" s="244">
        <v>14334</v>
      </c>
      <c r="S145" s="348">
        <f t="shared" si="54"/>
        <v>164100.01</v>
      </c>
      <c r="T145" s="346">
        <f t="shared" si="66"/>
        <v>164200</v>
      </c>
      <c r="U145" s="347">
        <v>14334</v>
      </c>
      <c r="V145" s="343">
        <f t="shared" si="55"/>
        <v>164100.01</v>
      </c>
      <c r="W145" s="343">
        <f t="shared" si="67"/>
        <v>164200</v>
      </c>
      <c r="X145" s="244">
        <v>14334</v>
      </c>
      <c r="Y145" s="348">
        <f t="shared" si="56"/>
        <v>189100.01</v>
      </c>
      <c r="Z145" s="346">
        <f t="shared" si="68"/>
        <v>189200</v>
      </c>
      <c r="AA145" s="347">
        <v>27660</v>
      </c>
      <c r="AB145" s="348">
        <f t="shared" si="57"/>
        <v>189100.01</v>
      </c>
      <c r="AC145" s="346">
        <f t="shared" si="69"/>
        <v>189200</v>
      </c>
      <c r="AD145" s="347">
        <v>27660</v>
      </c>
      <c r="AE145" s="348">
        <f t="shared" si="58"/>
        <v>189100.01</v>
      </c>
      <c r="AF145" s="346">
        <f t="shared" si="70"/>
        <v>189200</v>
      </c>
      <c r="AG145" s="347">
        <v>27660</v>
      </c>
      <c r="AH145" s="348">
        <f t="shared" si="59"/>
        <v>189100.01</v>
      </c>
      <c r="AI145" s="346">
        <f t="shared" si="71"/>
        <v>189200</v>
      </c>
      <c r="AJ145" s="347">
        <v>27660</v>
      </c>
    </row>
    <row r="146" spans="1:36" x14ac:dyDescent="0.2">
      <c r="A146" s="348">
        <f t="shared" si="48"/>
        <v>164200.01</v>
      </c>
      <c r="B146" s="346">
        <f t="shared" si="60"/>
        <v>164300</v>
      </c>
      <c r="C146" s="347">
        <v>14164</v>
      </c>
      <c r="D146" s="343">
        <f t="shared" si="49"/>
        <v>164200.01</v>
      </c>
      <c r="E146" s="343">
        <f t="shared" si="61"/>
        <v>164300</v>
      </c>
      <c r="F146" s="244">
        <v>14164</v>
      </c>
      <c r="G146" s="348">
        <f t="shared" si="50"/>
        <v>164200.01</v>
      </c>
      <c r="H146" s="346">
        <f t="shared" si="62"/>
        <v>164300</v>
      </c>
      <c r="I146" s="347">
        <v>14164</v>
      </c>
      <c r="J146" s="343">
        <f t="shared" si="51"/>
        <v>164200.01</v>
      </c>
      <c r="K146" s="343">
        <f t="shared" si="63"/>
        <v>164300</v>
      </c>
      <c r="L146" s="244">
        <v>14164</v>
      </c>
      <c r="M146" s="348">
        <f t="shared" si="52"/>
        <v>164200.01</v>
      </c>
      <c r="N146" s="346">
        <f t="shared" si="64"/>
        <v>164300</v>
      </c>
      <c r="O146" s="347">
        <v>14164</v>
      </c>
      <c r="P146" s="343">
        <f t="shared" si="53"/>
        <v>164200.01</v>
      </c>
      <c r="Q146" s="343">
        <f t="shared" si="65"/>
        <v>164300</v>
      </c>
      <c r="R146" s="244">
        <v>14164</v>
      </c>
      <c r="S146" s="348">
        <f t="shared" si="54"/>
        <v>164200.01</v>
      </c>
      <c r="T146" s="346">
        <f t="shared" si="66"/>
        <v>164300</v>
      </c>
      <c r="U146" s="347">
        <v>14164</v>
      </c>
      <c r="V146" s="343">
        <f t="shared" si="55"/>
        <v>164200.01</v>
      </c>
      <c r="W146" s="343">
        <f t="shared" si="67"/>
        <v>164300</v>
      </c>
      <c r="X146" s="244">
        <v>14164</v>
      </c>
      <c r="Y146" s="348">
        <f t="shared" si="56"/>
        <v>189200.01</v>
      </c>
      <c r="Z146" s="346">
        <f t="shared" si="68"/>
        <v>189300</v>
      </c>
      <c r="AA146" s="347">
        <v>27447</v>
      </c>
      <c r="AB146" s="348">
        <f t="shared" si="57"/>
        <v>189200.01</v>
      </c>
      <c r="AC146" s="346">
        <f t="shared" si="69"/>
        <v>189300</v>
      </c>
      <c r="AD146" s="347">
        <v>27447</v>
      </c>
      <c r="AE146" s="348">
        <f t="shared" si="58"/>
        <v>189200.01</v>
      </c>
      <c r="AF146" s="346">
        <f t="shared" si="70"/>
        <v>189300</v>
      </c>
      <c r="AG146" s="347">
        <v>27447</v>
      </c>
      <c r="AH146" s="348">
        <f t="shared" si="59"/>
        <v>189200.01</v>
      </c>
      <c r="AI146" s="346">
        <f t="shared" si="71"/>
        <v>189300</v>
      </c>
      <c r="AJ146" s="347">
        <v>27447</v>
      </c>
    </row>
    <row r="147" spans="1:36" x14ac:dyDescent="0.2">
      <c r="A147" s="348">
        <f t="shared" si="48"/>
        <v>164300.01</v>
      </c>
      <c r="B147" s="346">
        <f t="shared" si="60"/>
        <v>164400</v>
      </c>
      <c r="C147" s="347">
        <v>13994</v>
      </c>
      <c r="D147" s="343">
        <f t="shared" si="49"/>
        <v>164300.01</v>
      </c>
      <c r="E147" s="343">
        <f t="shared" si="61"/>
        <v>164400</v>
      </c>
      <c r="F147" s="244">
        <v>13994</v>
      </c>
      <c r="G147" s="348">
        <f t="shared" si="50"/>
        <v>164300.01</v>
      </c>
      <c r="H147" s="346">
        <f t="shared" si="62"/>
        <v>164400</v>
      </c>
      <c r="I147" s="347">
        <v>13994</v>
      </c>
      <c r="J147" s="343">
        <f t="shared" si="51"/>
        <v>164300.01</v>
      </c>
      <c r="K147" s="343">
        <f t="shared" si="63"/>
        <v>164400</v>
      </c>
      <c r="L147" s="244">
        <v>13994</v>
      </c>
      <c r="M147" s="348">
        <f t="shared" si="52"/>
        <v>164300.01</v>
      </c>
      <c r="N147" s="346">
        <f t="shared" si="64"/>
        <v>164400</v>
      </c>
      <c r="O147" s="347">
        <v>13994</v>
      </c>
      <c r="P147" s="343">
        <f t="shared" si="53"/>
        <v>164300.01</v>
      </c>
      <c r="Q147" s="343">
        <f t="shared" si="65"/>
        <v>164400</v>
      </c>
      <c r="R147" s="244">
        <v>13994</v>
      </c>
      <c r="S147" s="348">
        <f t="shared" si="54"/>
        <v>164300.01</v>
      </c>
      <c r="T147" s="346">
        <f t="shared" si="66"/>
        <v>164400</v>
      </c>
      <c r="U147" s="347">
        <v>13994</v>
      </c>
      <c r="V147" s="343">
        <f t="shared" si="55"/>
        <v>164300.01</v>
      </c>
      <c r="W147" s="343">
        <f t="shared" si="67"/>
        <v>164400</v>
      </c>
      <c r="X147" s="244">
        <v>13994</v>
      </c>
      <c r="Y147" s="348">
        <f t="shared" si="56"/>
        <v>189300.01</v>
      </c>
      <c r="Z147" s="346">
        <f t="shared" si="68"/>
        <v>189400</v>
      </c>
      <c r="AA147" s="347">
        <v>27234</v>
      </c>
      <c r="AB147" s="348">
        <f t="shared" si="57"/>
        <v>189300.01</v>
      </c>
      <c r="AC147" s="346">
        <f t="shared" si="69"/>
        <v>189400</v>
      </c>
      <c r="AD147" s="347">
        <v>27234</v>
      </c>
      <c r="AE147" s="348">
        <f t="shared" si="58"/>
        <v>189300.01</v>
      </c>
      <c r="AF147" s="346">
        <f t="shared" si="70"/>
        <v>189400</v>
      </c>
      <c r="AG147" s="347">
        <v>27234</v>
      </c>
      <c r="AH147" s="348">
        <f t="shared" si="59"/>
        <v>189300.01</v>
      </c>
      <c r="AI147" s="346">
        <f t="shared" si="71"/>
        <v>189400</v>
      </c>
      <c r="AJ147" s="347">
        <v>27234</v>
      </c>
    </row>
    <row r="148" spans="1:36" x14ac:dyDescent="0.2">
      <c r="A148" s="348">
        <f t="shared" si="48"/>
        <v>164400.01</v>
      </c>
      <c r="B148" s="346">
        <f t="shared" si="60"/>
        <v>164500</v>
      </c>
      <c r="C148" s="347">
        <v>13824</v>
      </c>
      <c r="D148" s="343">
        <f t="shared" si="49"/>
        <v>164400.01</v>
      </c>
      <c r="E148" s="343">
        <f t="shared" si="61"/>
        <v>164500</v>
      </c>
      <c r="F148" s="244">
        <v>13824</v>
      </c>
      <c r="G148" s="348">
        <f t="shared" si="50"/>
        <v>164400.01</v>
      </c>
      <c r="H148" s="346">
        <f t="shared" si="62"/>
        <v>164500</v>
      </c>
      <c r="I148" s="347">
        <v>13824</v>
      </c>
      <c r="J148" s="343">
        <f t="shared" si="51"/>
        <v>164400.01</v>
      </c>
      <c r="K148" s="343">
        <f t="shared" si="63"/>
        <v>164500</v>
      </c>
      <c r="L148" s="244">
        <v>13824</v>
      </c>
      <c r="M148" s="348">
        <f t="shared" si="52"/>
        <v>164400.01</v>
      </c>
      <c r="N148" s="346">
        <f t="shared" si="64"/>
        <v>164500</v>
      </c>
      <c r="O148" s="347">
        <v>13824</v>
      </c>
      <c r="P148" s="343">
        <f t="shared" si="53"/>
        <v>164400.01</v>
      </c>
      <c r="Q148" s="343">
        <f t="shared" si="65"/>
        <v>164500</v>
      </c>
      <c r="R148" s="244">
        <v>13824</v>
      </c>
      <c r="S148" s="348">
        <f t="shared" si="54"/>
        <v>164400.01</v>
      </c>
      <c r="T148" s="346">
        <f t="shared" si="66"/>
        <v>164500</v>
      </c>
      <c r="U148" s="347">
        <v>13824</v>
      </c>
      <c r="V148" s="343">
        <f t="shared" si="55"/>
        <v>164400.01</v>
      </c>
      <c r="W148" s="343">
        <f t="shared" si="67"/>
        <v>164500</v>
      </c>
      <c r="X148" s="244">
        <v>13824</v>
      </c>
      <c r="Y148" s="348">
        <f t="shared" si="56"/>
        <v>189400.01</v>
      </c>
      <c r="Z148" s="346">
        <f t="shared" si="68"/>
        <v>189500</v>
      </c>
      <c r="AA148" s="347">
        <v>27021</v>
      </c>
      <c r="AB148" s="348">
        <f t="shared" si="57"/>
        <v>189400.01</v>
      </c>
      <c r="AC148" s="346">
        <f t="shared" si="69"/>
        <v>189500</v>
      </c>
      <c r="AD148" s="347">
        <v>27021</v>
      </c>
      <c r="AE148" s="348">
        <f t="shared" si="58"/>
        <v>189400.01</v>
      </c>
      <c r="AF148" s="346">
        <f t="shared" si="70"/>
        <v>189500</v>
      </c>
      <c r="AG148" s="347">
        <v>27021</v>
      </c>
      <c r="AH148" s="348">
        <f t="shared" si="59"/>
        <v>189400.01</v>
      </c>
      <c r="AI148" s="346">
        <f t="shared" si="71"/>
        <v>189500</v>
      </c>
      <c r="AJ148" s="347">
        <v>27021</v>
      </c>
    </row>
    <row r="149" spans="1:36" x14ac:dyDescent="0.2">
      <c r="A149" s="348">
        <f t="shared" si="48"/>
        <v>164500.01</v>
      </c>
      <c r="B149" s="346">
        <f t="shared" si="60"/>
        <v>164600</v>
      </c>
      <c r="C149" s="347">
        <v>13655</v>
      </c>
      <c r="D149" s="343">
        <f t="shared" si="49"/>
        <v>164500.01</v>
      </c>
      <c r="E149" s="343">
        <f t="shared" si="61"/>
        <v>164600</v>
      </c>
      <c r="F149" s="244">
        <v>13655</v>
      </c>
      <c r="G149" s="348">
        <f t="shared" si="50"/>
        <v>164500.01</v>
      </c>
      <c r="H149" s="346">
        <f t="shared" si="62"/>
        <v>164600</v>
      </c>
      <c r="I149" s="347">
        <v>13655</v>
      </c>
      <c r="J149" s="343">
        <f t="shared" si="51"/>
        <v>164500.01</v>
      </c>
      <c r="K149" s="343">
        <f t="shared" si="63"/>
        <v>164600</v>
      </c>
      <c r="L149" s="244">
        <v>13655</v>
      </c>
      <c r="M149" s="348">
        <f t="shared" si="52"/>
        <v>164500.01</v>
      </c>
      <c r="N149" s="346">
        <f t="shared" si="64"/>
        <v>164600</v>
      </c>
      <c r="O149" s="347">
        <v>13655</v>
      </c>
      <c r="P149" s="343">
        <f t="shared" si="53"/>
        <v>164500.01</v>
      </c>
      <c r="Q149" s="343">
        <f t="shared" si="65"/>
        <v>164600</v>
      </c>
      <c r="R149" s="244">
        <v>13655</v>
      </c>
      <c r="S149" s="348">
        <f t="shared" si="54"/>
        <v>164500.01</v>
      </c>
      <c r="T149" s="346">
        <f t="shared" si="66"/>
        <v>164600</v>
      </c>
      <c r="U149" s="347">
        <v>13655</v>
      </c>
      <c r="V149" s="343">
        <f t="shared" si="55"/>
        <v>164500.01</v>
      </c>
      <c r="W149" s="343">
        <f t="shared" si="67"/>
        <v>164600</v>
      </c>
      <c r="X149" s="244">
        <v>13655</v>
      </c>
      <c r="Y149" s="348">
        <f t="shared" si="56"/>
        <v>189500.01</v>
      </c>
      <c r="Z149" s="346">
        <f t="shared" si="68"/>
        <v>189600</v>
      </c>
      <c r="AA149" s="347">
        <v>26808</v>
      </c>
      <c r="AB149" s="348">
        <f t="shared" si="57"/>
        <v>189500.01</v>
      </c>
      <c r="AC149" s="346">
        <f t="shared" si="69"/>
        <v>189600</v>
      </c>
      <c r="AD149" s="347">
        <v>26808</v>
      </c>
      <c r="AE149" s="348">
        <f t="shared" si="58"/>
        <v>189500.01</v>
      </c>
      <c r="AF149" s="346">
        <f t="shared" si="70"/>
        <v>189600</v>
      </c>
      <c r="AG149" s="347">
        <v>26808</v>
      </c>
      <c r="AH149" s="348">
        <f t="shared" si="59"/>
        <v>189500.01</v>
      </c>
      <c r="AI149" s="346">
        <f t="shared" si="71"/>
        <v>189600</v>
      </c>
      <c r="AJ149" s="347">
        <v>26808</v>
      </c>
    </row>
    <row r="150" spans="1:36" x14ac:dyDescent="0.2">
      <c r="A150" s="348">
        <f t="shared" si="48"/>
        <v>164600.01</v>
      </c>
      <c r="B150" s="346">
        <f t="shared" si="60"/>
        <v>164700</v>
      </c>
      <c r="C150" s="347">
        <v>13486</v>
      </c>
      <c r="D150" s="343">
        <f t="shared" si="49"/>
        <v>164600.01</v>
      </c>
      <c r="E150" s="343">
        <f t="shared" si="61"/>
        <v>164700</v>
      </c>
      <c r="F150" s="244">
        <v>13486</v>
      </c>
      <c r="G150" s="348">
        <f t="shared" si="50"/>
        <v>164600.01</v>
      </c>
      <c r="H150" s="346">
        <f t="shared" si="62"/>
        <v>164700</v>
      </c>
      <c r="I150" s="347">
        <v>13486</v>
      </c>
      <c r="J150" s="343">
        <f t="shared" si="51"/>
        <v>164600.01</v>
      </c>
      <c r="K150" s="343">
        <f t="shared" si="63"/>
        <v>164700</v>
      </c>
      <c r="L150" s="244">
        <v>13486</v>
      </c>
      <c r="M150" s="348">
        <f t="shared" si="52"/>
        <v>164600.01</v>
      </c>
      <c r="N150" s="346">
        <f t="shared" si="64"/>
        <v>164700</v>
      </c>
      <c r="O150" s="347">
        <v>13486</v>
      </c>
      <c r="P150" s="343">
        <f t="shared" si="53"/>
        <v>164600.01</v>
      </c>
      <c r="Q150" s="343">
        <f t="shared" si="65"/>
        <v>164700</v>
      </c>
      <c r="R150" s="244">
        <v>13486</v>
      </c>
      <c r="S150" s="348">
        <f t="shared" si="54"/>
        <v>164600.01</v>
      </c>
      <c r="T150" s="346">
        <f t="shared" si="66"/>
        <v>164700</v>
      </c>
      <c r="U150" s="347">
        <v>13486</v>
      </c>
      <c r="V150" s="343">
        <f t="shared" si="55"/>
        <v>164600.01</v>
      </c>
      <c r="W150" s="343">
        <f t="shared" si="67"/>
        <v>164700</v>
      </c>
      <c r="X150" s="244">
        <v>13486</v>
      </c>
      <c r="Y150" s="348">
        <f t="shared" si="56"/>
        <v>189600.01</v>
      </c>
      <c r="Z150" s="346">
        <f t="shared" si="68"/>
        <v>189700</v>
      </c>
      <c r="AA150" s="347">
        <v>26595</v>
      </c>
      <c r="AB150" s="348">
        <f t="shared" si="57"/>
        <v>189600.01</v>
      </c>
      <c r="AC150" s="346">
        <f t="shared" si="69"/>
        <v>189700</v>
      </c>
      <c r="AD150" s="347">
        <v>26595</v>
      </c>
      <c r="AE150" s="348">
        <f t="shared" si="58"/>
        <v>189600.01</v>
      </c>
      <c r="AF150" s="346">
        <f t="shared" si="70"/>
        <v>189700</v>
      </c>
      <c r="AG150" s="347">
        <v>26595</v>
      </c>
      <c r="AH150" s="348">
        <f t="shared" si="59"/>
        <v>189600.01</v>
      </c>
      <c r="AI150" s="346">
        <f t="shared" si="71"/>
        <v>189700</v>
      </c>
      <c r="AJ150" s="347">
        <v>26595</v>
      </c>
    </row>
    <row r="151" spans="1:36" x14ac:dyDescent="0.2">
      <c r="A151" s="348">
        <f t="shared" si="48"/>
        <v>164700.01</v>
      </c>
      <c r="B151" s="346">
        <f t="shared" si="60"/>
        <v>164800</v>
      </c>
      <c r="C151" s="347">
        <v>13317</v>
      </c>
      <c r="D151" s="343">
        <f t="shared" si="49"/>
        <v>164700.01</v>
      </c>
      <c r="E151" s="343">
        <f t="shared" si="61"/>
        <v>164800</v>
      </c>
      <c r="F151" s="244">
        <v>13317</v>
      </c>
      <c r="G151" s="348">
        <f t="shared" si="50"/>
        <v>164700.01</v>
      </c>
      <c r="H151" s="346">
        <f t="shared" si="62"/>
        <v>164800</v>
      </c>
      <c r="I151" s="347">
        <v>13317</v>
      </c>
      <c r="J151" s="343">
        <f t="shared" si="51"/>
        <v>164700.01</v>
      </c>
      <c r="K151" s="343">
        <f t="shared" si="63"/>
        <v>164800</v>
      </c>
      <c r="L151" s="244">
        <v>13317</v>
      </c>
      <c r="M151" s="348">
        <f t="shared" si="52"/>
        <v>164700.01</v>
      </c>
      <c r="N151" s="346">
        <f t="shared" si="64"/>
        <v>164800</v>
      </c>
      <c r="O151" s="347">
        <v>13317</v>
      </c>
      <c r="P151" s="343">
        <f t="shared" si="53"/>
        <v>164700.01</v>
      </c>
      <c r="Q151" s="343">
        <f t="shared" si="65"/>
        <v>164800</v>
      </c>
      <c r="R151" s="244">
        <v>13317</v>
      </c>
      <c r="S151" s="348">
        <f t="shared" si="54"/>
        <v>164700.01</v>
      </c>
      <c r="T151" s="346">
        <f t="shared" si="66"/>
        <v>164800</v>
      </c>
      <c r="U151" s="347">
        <v>13317</v>
      </c>
      <c r="V151" s="343">
        <f t="shared" si="55"/>
        <v>164700.01</v>
      </c>
      <c r="W151" s="343">
        <f t="shared" si="67"/>
        <v>164800</v>
      </c>
      <c r="X151" s="244">
        <v>13317</v>
      </c>
      <c r="Y151" s="348">
        <f t="shared" si="56"/>
        <v>189700.01</v>
      </c>
      <c r="Z151" s="346">
        <f t="shared" si="68"/>
        <v>189800</v>
      </c>
      <c r="AA151" s="347">
        <v>26383</v>
      </c>
      <c r="AB151" s="348">
        <f t="shared" si="57"/>
        <v>189700.01</v>
      </c>
      <c r="AC151" s="346">
        <f t="shared" si="69"/>
        <v>189800</v>
      </c>
      <c r="AD151" s="347">
        <v>26383</v>
      </c>
      <c r="AE151" s="348">
        <f t="shared" si="58"/>
        <v>189700.01</v>
      </c>
      <c r="AF151" s="346">
        <f t="shared" si="70"/>
        <v>189800</v>
      </c>
      <c r="AG151" s="347">
        <v>26383</v>
      </c>
      <c r="AH151" s="348">
        <f t="shared" si="59"/>
        <v>189700.01</v>
      </c>
      <c r="AI151" s="346">
        <f t="shared" si="71"/>
        <v>189800</v>
      </c>
      <c r="AJ151" s="347">
        <v>26383</v>
      </c>
    </row>
    <row r="152" spans="1:36" x14ac:dyDescent="0.2">
      <c r="A152" s="348">
        <f t="shared" si="48"/>
        <v>164800.01</v>
      </c>
      <c r="B152" s="346">
        <f t="shared" si="60"/>
        <v>164900</v>
      </c>
      <c r="C152" s="347">
        <v>13148</v>
      </c>
      <c r="D152" s="343">
        <f t="shared" si="49"/>
        <v>164800.01</v>
      </c>
      <c r="E152" s="343">
        <f t="shared" si="61"/>
        <v>164900</v>
      </c>
      <c r="F152" s="244">
        <v>13148</v>
      </c>
      <c r="G152" s="348">
        <f t="shared" si="50"/>
        <v>164800.01</v>
      </c>
      <c r="H152" s="346">
        <f t="shared" si="62"/>
        <v>164900</v>
      </c>
      <c r="I152" s="347">
        <v>13148</v>
      </c>
      <c r="J152" s="343">
        <f t="shared" si="51"/>
        <v>164800.01</v>
      </c>
      <c r="K152" s="343">
        <f t="shared" si="63"/>
        <v>164900</v>
      </c>
      <c r="L152" s="244">
        <v>13148</v>
      </c>
      <c r="M152" s="348">
        <f t="shared" si="52"/>
        <v>164800.01</v>
      </c>
      <c r="N152" s="346">
        <f t="shared" si="64"/>
        <v>164900</v>
      </c>
      <c r="O152" s="347">
        <v>13148</v>
      </c>
      <c r="P152" s="343">
        <f t="shared" si="53"/>
        <v>164800.01</v>
      </c>
      <c r="Q152" s="343">
        <f t="shared" si="65"/>
        <v>164900</v>
      </c>
      <c r="R152" s="244">
        <v>13148</v>
      </c>
      <c r="S152" s="348">
        <f t="shared" si="54"/>
        <v>164800.01</v>
      </c>
      <c r="T152" s="346">
        <f t="shared" si="66"/>
        <v>164900</v>
      </c>
      <c r="U152" s="347">
        <v>13148</v>
      </c>
      <c r="V152" s="343">
        <f t="shared" si="55"/>
        <v>164800.01</v>
      </c>
      <c r="W152" s="343">
        <f t="shared" si="67"/>
        <v>164900</v>
      </c>
      <c r="X152" s="244">
        <v>13148</v>
      </c>
      <c r="Y152" s="348">
        <f t="shared" si="56"/>
        <v>189800.01</v>
      </c>
      <c r="Z152" s="346">
        <f t="shared" si="68"/>
        <v>189900</v>
      </c>
      <c r="AA152" s="347">
        <v>26171</v>
      </c>
      <c r="AB152" s="348">
        <f t="shared" si="57"/>
        <v>189800.01</v>
      </c>
      <c r="AC152" s="346">
        <f t="shared" si="69"/>
        <v>189900</v>
      </c>
      <c r="AD152" s="347">
        <v>26171</v>
      </c>
      <c r="AE152" s="348">
        <f t="shared" si="58"/>
        <v>189800.01</v>
      </c>
      <c r="AF152" s="346">
        <f t="shared" si="70"/>
        <v>189900</v>
      </c>
      <c r="AG152" s="347">
        <v>26171</v>
      </c>
      <c r="AH152" s="348">
        <f t="shared" si="59"/>
        <v>189800.01</v>
      </c>
      <c r="AI152" s="346">
        <f t="shared" si="71"/>
        <v>189900</v>
      </c>
      <c r="AJ152" s="347">
        <v>26171</v>
      </c>
    </row>
    <row r="153" spans="1:36" x14ac:dyDescent="0.2">
      <c r="A153" s="348">
        <f t="shared" si="48"/>
        <v>164900.01</v>
      </c>
      <c r="B153" s="346">
        <f t="shared" si="60"/>
        <v>165000</v>
      </c>
      <c r="C153" s="347">
        <v>12979</v>
      </c>
      <c r="D153" s="343">
        <f t="shared" si="49"/>
        <v>164900.01</v>
      </c>
      <c r="E153" s="343">
        <f t="shared" si="61"/>
        <v>165000</v>
      </c>
      <c r="F153" s="244">
        <v>12979</v>
      </c>
      <c r="G153" s="348">
        <f t="shared" si="50"/>
        <v>164900.01</v>
      </c>
      <c r="H153" s="346">
        <f t="shared" si="62"/>
        <v>165000</v>
      </c>
      <c r="I153" s="347">
        <v>12979</v>
      </c>
      <c r="J153" s="343">
        <f t="shared" si="51"/>
        <v>164900.01</v>
      </c>
      <c r="K153" s="343">
        <f t="shared" si="63"/>
        <v>165000</v>
      </c>
      <c r="L153" s="244">
        <v>12979</v>
      </c>
      <c r="M153" s="348">
        <f t="shared" si="52"/>
        <v>164900.01</v>
      </c>
      <c r="N153" s="346">
        <f t="shared" si="64"/>
        <v>165000</v>
      </c>
      <c r="O153" s="347">
        <v>12979</v>
      </c>
      <c r="P153" s="343">
        <f t="shared" si="53"/>
        <v>164900.01</v>
      </c>
      <c r="Q153" s="343">
        <f t="shared" si="65"/>
        <v>165000</v>
      </c>
      <c r="R153" s="244">
        <v>12979</v>
      </c>
      <c r="S153" s="348">
        <f t="shared" si="54"/>
        <v>164900.01</v>
      </c>
      <c r="T153" s="346">
        <f t="shared" si="66"/>
        <v>165000</v>
      </c>
      <c r="U153" s="347">
        <v>12979</v>
      </c>
      <c r="V153" s="343">
        <f t="shared" si="55"/>
        <v>164900.01</v>
      </c>
      <c r="W153" s="343">
        <f t="shared" si="67"/>
        <v>165000</v>
      </c>
      <c r="X153" s="244">
        <v>12979</v>
      </c>
      <c r="Y153" s="348">
        <f t="shared" si="56"/>
        <v>189900.01</v>
      </c>
      <c r="Z153" s="346">
        <f t="shared" si="68"/>
        <v>190000</v>
      </c>
      <c r="AA153" s="347">
        <v>25959</v>
      </c>
      <c r="AB153" s="348">
        <f t="shared" si="57"/>
        <v>189900.01</v>
      </c>
      <c r="AC153" s="346">
        <f t="shared" si="69"/>
        <v>190000</v>
      </c>
      <c r="AD153" s="347">
        <v>25959</v>
      </c>
      <c r="AE153" s="348">
        <f t="shared" si="58"/>
        <v>189900.01</v>
      </c>
      <c r="AF153" s="346">
        <f t="shared" si="70"/>
        <v>190000</v>
      </c>
      <c r="AG153" s="347">
        <v>25959</v>
      </c>
      <c r="AH153" s="348">
        <f t="shared" si="59"/>
        <v>189900.01</v>
      </c>
      <c r="AI153" s="346">
        <f t="shared" si="71"/>
        <v>190000</v>
      </c>
      <c r="AJ153" s="347">
        <v>25959</v>
      </c>
    </row>
    <row r="154" spans="1:36" x14ac:dyDescent="0.2">
      <c r="A154" s="348">
        <f t="shared" si="48"/>
        <v>165000.01</v>
      </c>
      <c r="B154" s="346">
        <f t="shared" si="60"/>
        <v>165100</v>
      </c>
      <c r="C154" s="347">
        <v>12810</v>
      </c>
      <c r="D154" s="343">
        <f t="shared" si="49"/>
        <v>165000.01</v>
      </c>
      <c r="E154" s="343">
        <f t="shared" si="61"/>
        <v>165100</v>
      </c>
      <c r="F154" s="244">
        <v>12810</v>
      </c>
      <c r="G154" s="348">
        <f t="shared" si="50"/>
        <v>165000.01</v>
      </c>
      <c r="H154" s="346">
        <f t="shared" si="62"/>
        <v>165100</v>
      </c>
      <c r="I154" s="347">
        <v>12810</v>
      </c>
      <c r="J154" s="343">
        <f t="shared" si="51"/>
        <v>165000.01</v>
      </c>
      <c r="K154" s="343">
        <f t="shared" si="63"/>
        <v>165100</v>
      </c>
      <c r="L154" s="244">
        <v>12810</v>
      </c>
      <c r="M154" s="348">
        <f t="shared" si="52"/>
        <v>165000.01</v>
      </c>
      <c r="N154" s="346">
        <f t="shared" si="64"/>
        <v>165100</v>
      </c>
      <c r="O154" s="347">
        <v>12810</v>
      </c>
      <c r="P154" s="343">
        <f t="shared" si="53"/>
        <v>165000.01</v>
      </c>
      <c r="Q154" s="343">
        <f t="shared" si="65"/>
        <v>165100</v>
      </c>
      <c r="R154" s="244">
        <v>12810</v>
      </c>
      <c r="S154" s="348">
        <f t="shared" si="54"/>
        <v>165000.01</v>
      </c>
      <c r="T154" s="346">
        <f t="shared" si="66"/>
        <v>165100</v>
      </c>
      <c r="U154" s="347">
        <v>12810</v>
      </c>
      <c r="V154" s="343">
        <f t="shared" si="55"/>
        <v>165000.01</v>
      </c>
      <c r="W154" s="343">
        <f t="shared" si="67"/>
        <v>165100</v>
      </c>
      <c r="X154" s="244">
        <v>12810</v>
      </c>
      <c r="Y154" s="348">
        <f t="shared" si="56"/>
        <v>190000.01</v>
      </c>
      <c r="Z154" s="346">
        <f t="shared" si="68"/>
        <v>190100</v>
      </c>
      <c r="AA154" s="347">
        <v>25748</v>
      </c>
      <c r="AB154" s="348">
        <f t="shared" si="57"/>
        <v>190000.01</v>
      </c>
      <c r="AC154" s="346">
        <f t="shared" si="69"/>
        <v>190100</v>
      </c>
      <c r="AD154" s="347">
        <v>25748</v>
      </c>
      <c r="AE154" s="348">
        <f t="shared" si="58"/>
        <v>190000.01</v>
      </c>
      <c r="AF154" s="346">
        <f t="shared" si="70"/>
        <v>190100</v>
      </c>
      <c r="AG154" s="347">
        <v>25748</v>
      </c>
      <c r="AH154" s="348">
        <f t="shared" si="59"/>
        <v>190000.01</v>
      </c>
      <c r="AI154" s="346">
        <f t="shared" si="71"/>
        <v>190100</v>
      </c>
      <c r="AJ154" s="347">
        <v>25748</v>
      </c>
    </row>
    <row r="155" spans="1:36" x14ac:dyDescent="0.2">
      <c r="A155" s="348">
        <f t="shared" si="48"/>
        <v>165100.01</v>
      </c>
      <c r="B155" s="346">
        <f t="shared" si="60"/>
        <v>165200</v>
      </c>
      <c r="C155" s="347">
        <v>12642</v>
      </c>
      <c r="D155" s="343">
        <f t="shared" si="49"/>
        <v>165100.01</v>
      </c>
      <c r="E155" s="343">
        <f t="shared" si="61"/>
        <v>165200</v>
      </c>
      <c r="F155" s="244">
        <v>12642</v>
      </c>
      <c r="G155" s="348">
        <f t="shared" si="50"/>
        <v>165100.01</v>
      </c>
      <c r="H155" s="346">
        <f t="shared" si="62"/>
        <v>165200</v>
      </c>
      <c r="I155" s="347">
        <v>12642</v>
      </c>
      <c r="J155" s="343">
        <f t="shared" si="51"/>
        <v>165100.01</v>
      </c>
      <c r="K155" s="343">
        <f t="shared" si="63"/>
        <v>165200</v>
      </c>
      <c r="L155" s="244">
        <v>12642</v>
      </c>
      <c r="M155" s="348">
        <f t="shared" si="52"/>
        <v>165100.01</v>
      </c>
      <c r="N155" s="346">
        <f t="shared" si="64"/>
        <v>165200</v>
      </c>
      <c r="O155" s="347">
        <v>12642</v>
      </c>
      <c r="P155" s="343">
        <f t="shared" si="53"/>
        <v>165100.01</v>
      </c>
      <c r="Q155" s="343">
        <f t="shared" si="65"/>
        <v>165200</v>
      </c>
      <c r="R155" s="244">
        <v>12642</v>
      </c>
      <c r="S155" s="348">
        <f t="shared" si="54"/>
        <v>165100.01</v>
      </c>
      <c r="T155" s="346">
        <f t="shared" si="66"/>
        <v>165200</v>
      </c>
      <c r="U155" s="347">
        <v>12642</v>
      </c>
      <c r="V155" s="343">
        <f t="shared" si="55"/>
        <v>165100.01</v>
      </c>
      <c r="W155" s="343">
        <f t="shared" si="67"/>
        <v>165200</v>
      </c>
      <c r="X155" s="244">
        <v>12642</v>
      </c>
      <c r="Y155" s="348">
        <f t="shared" si="56"/>
        <v>190100.01</v>
      </c>
      <c r="Z155" s="346">
        <f t="shared" si="68"/>
        <v>190200</v>
      </c>
      <c r="AA155" s="347">
        <v>25537</v>
      </c>
      <c r="AB155" s="348">
        <f t="shared" si="57"/>
        <v>190100.01</v>
      </c>
      <c r="AC155" s="346">
        <f t="shared" si="69"/>
        <v>190200</v>
      </c>
      <c r="AD155" s="347">
        <v>25537</v>
      </c>
      <c r="AE155" s="348">
        <f t="shared" si="58"/>
        <v>190100.01</v>
      </c>
      <c r="AF155" s="346">
        <f t="shared" si="70"/>
        <v>190200</v>
      </c>
      <c r="AG155" s="347">
        <v>25537</v>
      </c>
      <c r="AH155" s="348">
        <f t="shared" si="59"/>
        <v>190100.01</v>
      </c>
      <c r="AI155" s="346">
        <f t="shared" si="71"/>
        <v>190200</v>
      </c>
      <c r="AJ155" s="347">
        <v>25537</v>
      </c>
    </row>
    <row r="156" spans="1:36" x14ac:dyDescent="0.2">
      <c r="A156" s="348">
        <f t="shared" si="48"/>
        <v>165200.01</v>
      </c>
      <c r="B156" s="346">
        <f t="shared" si="60"/>
        <v>165300</v>
      </c>
      <c r="C156" s="347">
        <v>12474</v>
      </c>
      <c r="D156" s="343">
        <f t="shared" si="49"/>
        <v>165200.01</v>
      </c>
      <c r="E156" s="343">
        <f t="shared" si="61"/>
        <v>165300</v>
      </c>
      <c r="F156" s="244">
        <v>12474</v>
      </c>
      <c r="G156" s="348">
        <f t="shared" si="50"/>
        <v>165200.01</v>
      </c>
      <c r="H156" s="346">
        <f t="shared" si="62"/>
        <v>165300</v>
      </c>
      <c r="I156" s="347">
        <v>12474</v>
      </c>
      <c r="J156" s="343">
        <f t="shared" si="51"/>
        <v>165200.01</v>
      </c>
      <c r="K156" s="343">
        <f t="shared" si="63"/>
        <v>165300</v>
      </c>
      <c r="L156" s="244">
        <v>12474</v>
      </c>
      <c r="M156" s="348">
        <f t="shared" si="52"/>
        <v>165200.01</v>
      </c>
      <c r="N156" s="346">
        <f t="shared" si="64"/>
        <v>165300</v>
      </c>
      <c r="O156" s="347">
        <v>12474</v>
      </c>
      <c r="P156" s="343">
        <f t="shared" si="53"/>
        <v>165200.01</v>
      </c>
      <c r="Q156" s="343">
        <f t="shared" si="65"/>
        <v>165300</v>
      </c>
      <c r="R156" s="244">
        <v>12474</v>
      </c>
      <c r="S156" s="348">
        <f t="shared" si="54"/>
        <v>165200.01</v>
      </c>
      <c r="T156" s="346">
        <f t="shared" si="66"/>
        <v>165300</v>
      </c>
      <c r="U156" s="347">
        <v>12474</v>
      </c>
      <c r="V156" s="343">
        <f t="shared" si="55"/>
        <v>165200.01</v>
      </c>
      <c r="W156" s="343">
        <f t="shared" si="67"/>
        <v>165300</v>
      </c>
      <c r="X156" s="244">
        <v>12474</v>
      </c>
      <c r="Y156" s="348">
        <f t="shared" si="56"/>
        <v>190200.01</v>
      </c>
      <c r="Z156" s="346">
        <f t="shared" si="68"/>
        <v>190300</v>
      </c>
      <c r="AA156" s="347">
        <v>25326</v>
      </c>
      <c r="AB156" s="348">
        <f t="shared" si="57"/>
        <v>190200.01</v>
      </c>
      <c r="AC156" s="346">
        <f t="shared" si="69"/>
        <v>190300</v>
      </c>
      <c r="AD156" s="347">
        <v>25326</v>
      </c>
      <c r="AE156" s="348">
        <f t="shared" si="58"/>
        <v>190200.01</v>
      </c>
      <c r="AF156" s="346">
        <f t="shared" si="70"/>
        <v>190300</v>
      </c>
      <c r="AG156" s="347">
        <v>25326</v>
      </c>
      <c r="AH156" s="348">
        <f t="shared" si="59"/>
        <v>190200.01</v>
      </c>
      <c r="AI156" s="346">
        <f t="shared" si="71"/>
        <v>190300</v>
      </c>
      <c r="AJ156" s="347">
        <v>25326</v>
      </c>
    </row>
    <row r="157" spans="1:36" x14ac:dyDescent="0.2">
      <c r="A157" s="348">
        <f t="shared" si="48"/>
        <v>165300.01</v>
      </c>
      <c r="B157" s="346">
        <f t="shared" si="60"/>
        <v>165400</v>
      </c>
      <c r="C157" s="347">
        <v>12306</v>
      </c>
      <c r="D157" s="343">
        <f t="shared" si="49"/>
        <v>165300.01</v>
      </c>
      <c r="E157" s="343">
        <f t="shared" si="61"/>
        <v>165400</v>
      </c>
      <c r="F157" s="244">
        <v>12306</v>
      </c>
      <c r="G157" s="348">
        <f t="shared" si="50"/>
        <v>165300.01</v>
      </c>
      <c r="H157" s="346">
        <f t="shared" si="62"/>
        <v>165400</v>
      </c>
      <c r="I157" s="347">
        <v>12306</v>
      </c>
      <c r="J157" s="343">
        <f t="shared" si="51"/>
        <v>165300.01</v>
      </c>
      <c r="K157" s="343">
        <f t="shared" si="63"/>
        <v>165400</v>
      </c>
      <c r="L157" s="244">
        <v>12306</v>
      </c>
      <c r="M157" s="348">
        <f t="shared" si="52"/>
        <v>165300.01</v>
      </c>
      <c r="N157" s="346">
        <f t="shared" si="64"/>
        <v>165400</v>
      </c>
      <c r="O157" s="347">
        <v>12306</v>
      </c>
      <c r="P157" s="343">
        <f t="shared" si="53"/>
        <v>165300.01</v>
      </c>
      <c r="Q157" s="343">
        <f t="shared" si="65"/>
        <v>165400</v>
      </c>
      <c r="R157" s="244">
        <v>12306</v>
      </c>
      <c r="S157" s="348">
        <f t="shared" si="54"/>
        <v>165300.01</v>
      </c>
      <c r="T157" s="346">
        <f t="shared" si="66"/>
        <v>165400</v>
      </c>
      <c r="U157" s="347">
        <v>12306</v>
      </c>
      <c r="V157" s="343">
        <f t="shared" si="55"/>
        <v>165300.01</v>
      </c>
      <c r="W157" s="343">
        <f t="shared" si="67"/>
        <v>165400</v>
      </c>
      <c r="X157" s="244">
        <v>12306</v>
      </c>
      <c r="Y157" s="348">
        <f t="shared" si="56"/>
        <v>190300.01</v>
      </c>
      <c r="Z157" s="346">
        <f t="shared" si="68"/>
        <v>190400</v>
      </c>
      <c r="AA157" s="347">
        <v>25115</v>
      </c>
      <c r="AB157" s="348">
        <f t="shared" si="57"/>
        <v>190300.01</v>
      </c>
      <c r="AC157" s="346">
        <f t="shared" si="69"/>
        <v>190400</v>
      </c>
      <c r="AD157" s="347">
        <v>25115</v>
      </c>
      <c r="AE157" s="348">
        <f t="shared" si="58"/>
        <v>190300.01</v>
      </c>
      <c r="AF157" s="346">
        <f t="shared" si="70"/>
        <v>190400</v>
      </c>
      <c r="AG157" s="347">
        <v>25115</v>
      </c>
      <c r="AH157" s="348">
        <f t="shared" si="59"/>
        <v>190300.01</v>
      </c>
      <c r="AI157" s="346">
        <f t="shared" si="71"/>
        <v>190400</v>
      </c>
      <c r="AJ157" s="347">
        <v>25115</v>
      </c>
    </row>
    <row r="158" spans="1:36" x14ac:dyDescent="0.2">
      <c r="A158" s="348">
        <f t="shared" si="48"/>
        <v>165400.01</v>
      </c>
      <c r="B158" s="346">
        <f t="shared" si="60"/>
        <v>165500</v>
      </c>
      <c r="C158" s="347">
        <v>12138</v>
      </c>
      <c r="D158" s="343">
        <f t="shared" si="49"/>
        <v>165400.01</v>
      </c>
      <c r="E158" s="343">
        <f t="shared" si="61"/>
        <v>165500</v>
      </c>
      <c r="F158" s="244">
        <v>12138</v>
      </c>
      <c r="G158" s="348">
        <f t="shared" si="50"/>
        <v>165400.01</v>
      </c>
      <c r="H158" s="346">
        <f t="shared" si="62"/>
        <v>165500</v>
      </c>
      <c r="I158" s="347">
        <v>12138</v>
      </c>
      <c r="J158" s="343">
        <f t="shared" si="51"/>
        <v>165400.01</v>
      </c>
      <c r="K158" s="343">
        <f t="shared" si="63"/>
        <v>165500</v>
      </c>
      <c r="L158" s="244">
        <v>12138</v>
      </c>
      <c r="M158" s="348">
        <f t="shared" si="52"/>
        <v>165400.01</v>
      </c>
      <c r="N158" s="346">
        <f t="shared" si="64"/>
        <v>165500</v>
      </c>
      <c r="O158" s="347">
        <v>12138</v>
      </c>
      <c r="P158" s="343">
        <f t="shared" si="53"/>
        <v>165400.01</v>
      </c>
      <c r="Q158" s="343">
        <f t="shared" si="65"/>
        <v>165500</v>
      </c>
      <c r="R158" s="244">
        <v>12138</v>
      </c>
      <c r="S158" s="348">
        <f t="shared" si="54"/>
        <v>165400.01</v>
      </c>
      <c r="T158" s="346">
        <f t="shared" si="66"/>
        <v>165500</v>
      </c>
      <c r="U158" s="347">
        <v>12138</v>
      </c>
      <c r="V158" s="343">
        <f t="shared" si="55"/>
        <v>165400.01</v>
      </c>
      <c r="W158" s="343">
        <f t="shared" si="67"/>
        <v>165500</v>
      </c>
      <c r="X158" s="244">
        <v>12138</v>
      </c>
      <c r="Y158" s="348">
        <f t="shared" si="56"/>
        <v>190400.01</v>
      </c>
      <c r="Z158" s="346">
        <f t="shared" si="68"/>
        <v>190500</v>
      </c>
      <c r="AA158" s="347">
        <v>24904</v>
      </c>
      <c r="AB158" s="348">
        <f t="shared" si="57"/>
        <v>190400.01</v>
      </c>
      <c r="AC158" s="346">
        <f t="shared" si="69"/>
        <v>190500</v>
      </c>
      <c r="AD158" s="347">
        <v>24904</v>
      </c>
      <c r="AE158" s="348">
        <f t="shared" si="58"/>
        <v>190400.01</v>
      </c>
      <c r="AF158" s="346">
        <f t="shared" si="70"/>
        <v>190500</v>
      </c>
      <c r="AG158" s="347">
        <v>24904</v>
      </c>
      <c r="AH158" s="348">
        <f t="shared" si="59"/>
        <v>190400.01</v>
      </c>
      <c r="AI158" s="346">
        <f t="shared" si="71"/>
        <v>190500</v>
      </c>
      <c r="AJ158" s="347">
        <v>24904</v>
      </c>
    </row>
    <row r="159" spans="1:36" x14ac:dyDescent="0.2">
      <c r="A159" s="348">
        <f t="shared" si="48"/>
        <v>165500.01</v>
      </c>
      <c r="B159" s="346">
        <f t="shared" si="60"/>
        <v>165600</v>
      </c>
      <c r="C159" s="347">
        <v>11970</v>
      </c>
      <c r="D159" s="343">
        <f t="shared" si="49"/>
        <v>165500.01</v>
      </c>
      <c r="E159" s="343">
        <f t="shared" si="61"/>
        <v>165600</v>
      </c>
      <c r="F159" s="244">
        <v>11970</v>
      </c>
      <c r="G159" s="348">
        <f t="shared" si="50"/>
        <v>165500.01</v>
      </c>
      <c r="H159" s="346">
        <f t="shared" si="62"/>
        <v>165600</v>
      </c>
      <c r="I159" s="347">
        <v>11970</v>
      </c>
      <c r="J159" s="343">
        <f t="shared" si="51"/>
        <v>165500.01</v>
      </c>
      <c r="K159" s="343">
        <f t="shared" si="63"/>
        <v>165600</v>
      </c>
      <c r="L159" s="244">
        <v>11970</v>
      </c>
      <c r="M159" s="348">
        <f t="shared" si="52"/>
        <v>165500.01</v>
      </c>
      <c r="N159" s="346">
        <f t="shared" si="64"/>
        <v>165600</v>
      </c>
      <c r="O159" s="347">
        <v>11970</v>
      </c>
      <c r="P159" s="343">
        <f t="shared" si="53"/>
        <v>165500.01</v>
      </c>
      <c r="Q159" s="343">
        <f t="shared" si="65"/>
        <v>165600</v>
      </c>
      <c r="R159" s="244">
        <v>11970</v>
      </c>
      <c r="S159" s="348">
        <f t="shared" si="54"/>
        <v>165500.01</v>
      </c>
      <c r="T159" s="346">
        <f t="shared" si="66"/>
        <v>165600</v>
      </c>
      <c r="U159" s="347">
        <v>11970</v>
      </c>
      <c r="V159" s="343">
        <f t="shared" si="55"/>
        <v>165500.01</v>
      </c>
      <c r="W159" s="343">
        <f t="shared" si="67"/>
        <v>165600</v>
      </c>
      <c r="X159" s="244">
        <v>11970</v>
      </c>
      <c r="Y159" s="348">
        <f t="shared" si="56"/>
        <v>190500.01</v>
      </c>
      <c r="Z159" s="346">
        <f t="shared" si="68"/>
        <v>190600</v>
      </c>
      <c r="AA159" s="347">
        <v>24694</v>
      </c>
      <c r="AB159" s="348">
        <f t="shared" si="57"/>
        <v>190500.01</v>
      </c>
      <c r="AC159" s="346">
        <f t="shared" si="69"/>
        <v>190600</v>
      </c>
      <c r="AD159" s="347">
        <v>24694</v>
      </c>
      <c r="AE159" s="348">
        <f t="shared" si="58"/>
        <v>190500.01</v>
      </c>
      <c r="AF159" s="346">
        <f t="shared" si="70"/>
        <v>190600</v>
      </c>
      <c r="AG159" s="347">
        <v>24694</v>
      </c>
      <c r="AH159" s="348">
        <f t="shared" si="59"/>
        <v>190500.01</v>
      </c>
      <c r="AI159" s="346">
        <f t="shared" si="71"/>
        <v>190600</v>
      </c>
      <c r="AJ159" s="347">
        <v>24694</v>
      </c>
    </row>
    <row r="160" spans="1:36" x14ac:dyDescent="0.2">
      <c r="A160" s="348">
        <f t="shared" si="48"/>
        <v>165600.01</v>
      </c>
      <c r="B160" s="346">
        <f t="shared" si="60"/>
        <v>165700</v>
      </c>
      <c r="C160" s="347">
        <v>11803</v>
      </c>
      <c r="D160" s="343">
        <f t="shared" si="49"/>
        <v>165600.01</v>
      </c>
      <c r="E160" s="343">
        <f t="shared" si="61"/>
        <v>165700</v>
      </c>
      <c r="F160" s="244">
        <v>11803</v>
      </c>
      <c r="G160" s="348">
        <f t="shared" si="50"/>
        <v>165600.01</v>
      </c>
      <c r="H160" s="346">
        <f t="shared" si="62"/>
        <v>165700</v>
      </c>
      <c r="I160" s="347">
        <v>11803</v>
      </c>
      <c r="J160" s="343">
        <f t="shared" si="51"/>
        <v>165600.01</v>
      </c>
      <c r="K160" s="343">
        <f t="shared" si="63"/>
        <v>165700</v>
      </c>
      <c r="L160" s="244">
        <v>11803</v>
      </c>
      <c r="M160" s="348">
        <f t="shared" si="52"/>
        <v>165600.01</v>
      </c>
      <c r="N160" s="346">
        <f t="shared" si="64"/>
        <v>165700</v>
      </c>
      <c r="O160" s="347">
        <v>11803</v>
      </c>
      <c r="P160" s="343">
        <f t="shared" si="53"/>
        <v>165600.01</v>
      </c>
      <c r="Q160" s="343">
        <f t="shared" si="65"/>
        <v>165700</v>
      </c>
      <c r="R160" s="244">
        <v>11803</v>
      </c>
      <c r="S160" s="348">
        <f t="shared" si="54"/>
        <v>165600.01</v>
      </c>
      <c r="T160" s="346">
        <f t="shared" si="66"/>
        <v>165700</v>
      </c>
      <c r="U160" s="347">
        <v>11803</v>
      </c>
      <c r="V160" s="343">
        <f t="shared" si="55"/>
        <v>165600.01</v>
      </c>
      <c r="W160" s="343">
        <f t="shared" si="67"/>
        <v>165700</v>
      </c>
      <c r="X160" s="244">
        <v>11803</v>
      </c>
      <c r="Y160" s="348">
        <f t="shared" si="56"/>
        <v>190600.01</v>
      </c>
      <c r="Z160" s="346">
        <f t="shared" si="68"/>
        <v>190700</v>
      </c>
      <c r="AA160" s="347">
        <v>24484</v>
      </c>
      <c r="AB160" s="348">
        <f t="shared" si="57"/>
        <v>190600.01</v>
      </c>
      <c r="AC160" s="346">
        <f t="shared" si="69"/>
        <v>190700</v>
      </c>
      <c r="AD160" s="347">
        <v>24484</v>
      </c>
      <c r="AE160" s="348">
        <f t="shared" si="58"/>
        <v>190600.01</v>
      </c>
      <c r="AF160" s="346">
        <f t="shared" si="70"/>
        <v>190700</v>
      </c>
      <c r="AG160" s="347">
        <v>24484</v>
      </c>
      <c r="AH160" s="348">
        <f t="shared" si="59"/>
        <v>190600.01</v>
      </c>
      <c r="AI160" s="346">
        <f t="shared" si="71"/>
        <v>190700</v>
      </c>
      <c r="AJ160" s="347">
        <v>24484</v>
      </c>
    </row>
    <row r="161" spans="1:36" x14ac:dyDescent="0.2">
      <c r="A161" s="348">
        <f t="shared" si="48"/>
        <v>165700.01</v>
      </c>
      <c r="B161" s="346">
        <f t="shared" si="60"/>
        <v>165800</v>
      </c>
      <c r="C161" s="347">
        <v>11636</v>
      </c>
      <c r="D161" s="343">
        <f t="shared" si="49"/>
        <v>165700.01</v>
      </c>
      <c r="E161" s="343">
        <f t="shared" si="61"/>
        <v>165800</v>
      </c>
      <c r="F161" s="244">
        <v>11636</v>
      </c>
      <c r="G161" s="348">
        <f t="shared" si="50"/>
        <v>165700.01</v>
      </c>
      <c r="H161" s="346">
        <f t="shared" si="62"/>
        <v>165800</v>
      </c>
      <c r="I161" s="347">
        <v>11636</v>
      </c>
      <c r="J161" s="343">
        <f t="shared" si="51"/>
        <v>165700.01</v>
      </c>
      <c r="K161" s="343">
        <f t="shared" si="63"/>
        <v>165800</v>
      </c>
      <c r="L161" s="244">
        <v>11636</v>
      </c>
      <c r="M161" s="348">
        <f t="shared" si="52"/>
        <v>165700.01</v>
      </c>
      <c r="N161" s="346">
        <f t="shared" si="64"/>
        <v>165800</v>
      </c>
      <c r="O161" s="347">
        <v>11636</v>
      </c>
      <c r="P161" s="343">
        <f t="shared" si="53"/>
        <v>165700.01</v>
      </c>
      <c r="Q161" s="343">
        <f t="shared" si="65"/>
        <v>165800</v>
      </c>
      <c r="R161" s="244">
        <v>11636</v>
      </c>
      <c r="S161" s="348">
        <f t="shared" si="54"/>
        <v>165700.01</v>
      </c>
      <c r="T161" s="346">
        <f t="shared" si="66"/>
        <v>165800</v>
      </c>
      <c r="U161" s="347">
        <v>11636</v>
      </c>
      <c r="V161" s="343">
        <f t="shared" si="55"/>
        <v>165700.01</v>
      </c>
      <c r="W161" s="343">
        <f t="shared" si="67"/>
        <v>165800</v>
      </c>
      <c r="X161" s="244">
        <v>11636</v>
      </c>
      <c r="Y161" s="348">
        <f t="shared" si="56"/>
        <v>190700.01</v>
      </c>
      <c r="Z161" s="346">
        <f t="shared" si="68"/>
        <v>190800</v>
      </c>
      <c r="AA161" s="347">
        <v>24274</v>
      </c>
      <c r="AB161" s="348">
        <f t="shared" si="57"/>
        <v>190700.01</v>
      </c>
      <c r="AC161" s="346">
        <f t="shared" si="69"/>
        <v>190800</v>
      </c>
      <c r="AD161" s="347">
        <v>24274</v>
      </c>
      <c r="AE161" s="348">
        <f t="shared" si="58"/>
        <v>190700.01</v>
      </c>
      <c r="AF161" s="346">
        <f t="shared" si="70"/>
        <v>190800</v>
      </c>
      <c r="AG161" s="347">
        <v>24274</v>
      </c>
      <c r="AH161" s="348">
        <f t="shared" si="59"/>
        <v>190700.01</v>
      </c>
      <c r="AI161" s="346">
        <f t="shared" si="71"/>
        <v>190800</v>
      </c>
      <c r="AJ161" s="347">
        <v>24274</v>
      </c>
    </row>
    <row r="162" spans="1:36" x14ac:dyDescent="0.2">
      <c r="A162" s="348">
        <f t="shared" si="48"/>
        <v>165800.01</v>
      </c>
      <c r="B162" s="346">
        <f t="shared" si="60"/>
        <v>165900</v>
      </c>
      <c r="C162" s="347">
        <v>11469</v>
      </c>
      <c r="D162" s="343">
        <f t="shared" si="49"/>
        <v>165800.01</v>
      </c>
      <c r="E162" s="343">
        <f t="shared" si="61"/>
        <v>165900</v>
      </c>
      <c r="F162" s="244">
        <v>11469</v>
      </c>
      <c r="G162" s="348">
        <f t="shared" si="50"/>
        <v>165800.01</v>
      </c>
      <c r="H162" s="346">
        <f t="shared" si="62"/>
        <v>165900</v>
      </c>
      <c r="I162" s="347">
        <v>11469</v>
      </c>
      <c r="J162" s="343">
        <f t="shared" si="51"/>
        <v>165800.01</v>
      </c>
      <c r="K162" s="343">
        <f t="shared" si="63"/>
        <v>165900</v>
      </c>
      <c r="L162" s="244">
        <v>11469</v>
      </c>
      <c r="M162" s="348">
        <f t="shared" si="52"/>
        <v>165800.01</v>
      </c>
      <c r="N162" s="346">
        <f t="shared" si="64"/>
        <v>165900</v>
      </c>
      <c r="O162" s="347">
        <v>11469</v>
      </c>
      <c r="P162" s="343">
        <f t="shared" si="53"/>
        <v>165800.01</v>
      </c>
      <c r="Q162" s="343">
        <f t="shared" si="65"/>
        <v>165900</v>
      </c>
      <c r="R162" s="244">
        <v>11469</v>
      </c>
      <c r="S162" s="348">
        <f t="shared" si="54"/>
        <v>165800.01</v>
      </c>
      <c r="T162" s="346">
        <f t="shared" si="66"/>
        <v>165900</v>
      </c>
      <c r="U162" s="347">
        <v>11469</v>
      </c>
      <c r="V162" s="343">
        <f t="shared" si="55"/>
        <v>165800.01</v>
      </c>
      <c r="W162" s="343">
        <f t="shared" si="67"/>
        <v>165900</v>
      </c>
      <c r="X162" s="244">
        <v>11469</v>
      </c>
      <c r="Y162" s="348">
        <f t="shared" si="56"/>
        <v>190800.01</v>
      </c>
      <c r="Z162" s="346">
        <f t="shared" si="68"/>
        <v>190900</v>
      </c>
      <c r="AA162" s="347">
        <v>24064</v>
      </c>
      <c r="AB162" s="348">
        <f t="shared" si="57"/>
        <v>190800.01</v>
      </c>
      <c r="AC162" s="346">
        <f t="shared" si="69"/>
        <v>190900</v>
      </c>
      <c r="AD162" s="347">
        <v>24064</v>
      </c>
      <c r="AE162" s="348">
        <f t="shared" si="58"/>
        <v>190800.01</v>
      </c>
      <c r="AF162" s="346">
        <f t="shared" si="70"/>
        <v>190900</v>
      </c>
      <c r="AG162" s="347">
        <v>24064</v>
      </c>
      <c r="AH162" s="348">
        <f t="shared" si="59"/>
        <v>190800.01</v>
      </c>
      <c r="AI162" s="346">
        <f t="shared" si="71"/>
        <v>190900</v>
      </c>
      <c r="AJ162" s="347">
        <v>24064</v>
      </c>
    </row>
    <row r="163" spans="1:36" x14ac:dyDescent="0.2">
      <c r="A163" s="348">
        <f t="shared" si="48"/>
        <v>165900.01</v>
      </c>
      <c r="B163" s="346">
        <f t="shared" si="60"/>
        <v>166000</v>
      </c>
      <c r="C163" s="347">
        <v>11302</v>
      </c>
      <c r="D163" s="343">
        <f t="shared" si="49"/>
        <v>165900.01</v>
      </c>
      <c r="E163" s="343">
        <f t="shared" si="61"/>
        <v>166000</v>
      </c>
      <c r="F163" s="244">
        <v>11302</v>
      </c>
      <c r="G163" s="348">
        <f t="shared" si="50"/>
        <v>165900.01</v>
      </c>
      <c r="H163" s="346">
        <f t="shared" si="62"/>
        <v>166000</v>
      </c>
      <c r="I163" s="347">
        <v>11302</v>
      </c>
      <c r="J163" s="343">
        <f t="shared" si="51"/>
        <v>165900.01</v>
      </c>
      <c r="K163" s="343">
        <f t="shared" si="63"/>
        <v>166000</v>
      </c>
      <c r="L163" s="244">
        <v>11302</v>
      </c>
      <c r="M163" s="348">
        <f t="shared" si="52"/>
        <v>165900.01</v>
      </c>
      <c r="N163" s="346">
        <f t="shared" si="64"/>
        <v>166000</v>
      </c>
      <c r="O163" s="347">
        <v>11302</v>
      </c>
      <c r="P163" s="343">
        <f t="shared" si="53"/>
        <v>165900.01</v>
      </c>
      <c r="Q163" s="343">
        <f t="shared" si="65"/>
        <v>166000</v>
      </c>
      <c r="R163" s="244">
        <v>11302</v>
      </c>
      <c r="S163" s="348">
        <f t="shared" si="54"/>
        <v>165900.01</v>
      </c>
      <c r="T163" s="346">
        <f t="shared" si="66"/>
        <v>166000</v>
      </c>
      <c r="U163" s="347">
        <v>11302</v>
      </c>
      <c r="V163" s="343">
        <f t="shared" si="55"/>
        <v>165900.01</v>
      </c>
      <c r="W163" s="343">
        <f t="shared" si="67"/>
        <v>166000</v>
      </c>
      <c r="X163" s="244">
        <v>11302</v>
      </c>
      <c r="Y163" s="348">
        <f t="shared" si="56"/>
        <v>190900.01</v>
      </c>
      <c r="Z163" s="346">
        <f t="shared" si="68"/>
        <v>191000</v>
      </c>
      <c r="AA163" s="347">
        <v>23855</v>
      </c>
      <c r="AB163" s="348">
        <f t="shared" si="57"/>
        <v>190900.01</v>
      </c>
      <c r="AC163" s="346">
        <f t="shared" si="69"/>
        <v>191000</v>
      </c>
      <c r="AD163" s="347">
        <v>23855</v>
      </c>
      <c r="AE163" s="348">
        <f t="shared" si="58"/>
        <v>190900.01</v>
      </c>
      <c r="AF163" s="346">
        <f t="shared" si="70"/>
        <v>191000</v>
      </c>
      <c r="AG163" s="347">
        <v>23855</v>
      </c>
      <c r="AH163" s="348">
        <f t="shared" si="59"/>
        <v>190900.01</v>
      </c>
      <c r="AI163" s="346">
        <f t="shared" si="71"/>
        <v>191000</v>
      </c>
      <c r="AJ163" s="347">
        <v>23855</v>
      </c>
    </row>
    <row r="164" spans="1:36" x14ac:dyDescent="0.2">
      <c r="A164" s="348">
        <f t="shared" si="48"/>
        <v>166000.01</v>
      </c>
      <c r="B164" s="346">
        <f t="shared" si="60"/>
        <v>166100</v>
      </c>
      <c r="C164" s="347">
        <v>11135</v>
      </c>
      <c r="D164" s="343">
        <f t="shared" si="49"/>
        <v>166000.01</v>
      </c>
      <c r="E164" s="343">
        <f t="shared" si="61"/>
        <v>166100</v>
      </c>
      <c r="F164" s="244">
        <v>11135</v>
      </c>
      <c r="G164" s="348">
        <f t="shared" si="50"/>
        <v>166000.01</v>
      </c>
      <c r="H164" s="346">
        <f t="shared" si="62"/>
        <v>166100</v>
      </c>
      <c r="I164" s="347">
        <v>11135</v>
      </c>
      <c r="J164" s="343">
        <f t="shared" si="51"/>
        <v>166000.01</v>
      </c>
      <c r="K164" s="343">
        <f t="shared" si="63"/>
        <v>166100</v>
      </c>
      <c r="L164" s="244">
        <v>11135</v>
      </c>
      <c r="M164" s="348">
        <f t="shared" si="52"/>
        <v>166000.01</v>
      </c>
      <c r="N164" s="346">
        <f t="shared" si="64"/>
        <v>166100</v>
      </c>
      <c r="O164" s="347">
        <v>11135</v>
      </c>
      <c r="P164" s="343">
        <f t="shared" si="53"/>
        <v>166000.01</v>
      </c>
      <c r="Q164" s="343">
        <f t="shared" si="65"/>
        <v>166100</v>
      </c>
      <c r="R164" s="244">
        <v>11135</v>
      </c>
      <c r="S164" s="348">
        <f t="shared" si="54"/>
        <v>166000.01</v>
      </c>
      <c r="T164" s="346">
        <f t="shared" si="66"/>
        <v>166100</v>
      </c>
      <c r="U164" s="347">
        <v>11135</v>
      </c>
      <c r="V164" s="343">
        <f t="shared" si="55"/>
        <v>166000.01</v>
      </c>
      <c r="W164" s="343">
        <f t="shared" si="67"/>
        <v>166100</v>
      </c>
      <c r="X164" s="244">
        <v>11135</v>
      </c>
      <c r="Y164" s="348">
        <f t="shared" si="56"/>
        <v>191000.01</v>
      </c>
      <c r="Z164" s="346">
        <f t="shared" si="68"/>
        <v>191100</v>
      </c>
      <c r="AA164" s="347">
        <v>23646</v>
      </c>
      <c r="AB164" s="348">
        <f t="shared" si="57"/>
        <v>191000.01</v>
      </c>
      <c r="AC164" s="346">
        <f t="shared" si="69"/>
        <v>191100</v>
      </c>
      <c r="AD164" s="347">
        <v>23646</v>
      </c>
      <c r="AE164" s="348">
        <f t="shared" si="58"/>
        <v>191000.01</v>
      </c>
      <c r="AF164" s="346">
        <f t="shared" si="70"/>
        <v>191100</v>
      </c>
      <c r="AG164" s="347">
        <v>23646</v>
      </c>
      <c r="AH164" s="348">
        <f t="shared" si="59"/>
        <v>191000.01</v>
      </c>
      <c r="AI164" s="346">
        <f t="shared" si="71"/>
        <v>191100</v>
      </c>
      <c r="AJ164" s="347">
        <v>23646</v>
      </c>
    </row>
    <row r="165" spans="1:36" x14ac:dyDescent="0.2">
      <c r="A165" s="348">
        <f t="shared" si="48"/>
        <v>166100.01</v>
      </c>
      <c r="B165" s="346">
        <f t="shared" si="60"/>
        <v>166200</v>
      </c>
      <c r="C165" s="347">
        <v>10969</v>
      </c>
      <c r="D165" s="343">
        <f t="shared" si="49"/>
        <v>166100.01</v>
      </c>
      <c r="E165" s="343">
        <f t="shared" si="61"/>
        <v>166200</v>
      </c>
      <c r="F165" s="244">
        <v>10969</v>
      </c>
      <c r="G165" s="348">
        <f t="shared" si="50"/>
        <v>166100.01</v>
      </c>
      <c r="H165" s="346">
        <f t="shared" si="62"/>
        <v>166200</v>
      </c>
      <c r="I165" s="347">
        <v>10969</v>
      </c>
      <c r="J165" s="343">
        <f t="shared" si="51"/>
        <v>166100.01</v>
      </c>
      <c r="K165" s="343">
        <f t="shared" si="63"/>
        <v>166200</v>
      </c>
      <c r="L165" s="244">
        <v>10969</v>
      </c>
      <c r="M165" s="348">
        <f t="shared" si="52"/>
        <v>166100.01</v>
      </c>
      <c r="N165" s="346">
        <f t="shared" si="64"/>
        <v>166200</v>
      </c>
      <c r="O165" s="347">
        <v>10969</v>
      </c>
      <c r="P165" s="343">
        <f t="shared" si="53"/>
        <v>166100.01</v>
      </c>
      <c r="Q165" s="343">
        <f t="shared" si="65"/>
        <v>166200</v>
      </c>
      <c r="R165" s="244">
        <v>10969</v>
      </c>
      <c r="S165" s="348">
        <f t="shared" si="54"/>
        <v>166100.01</v>
      </c>
      <c r="T165" s="346">
        <f t="shared" si="66"/>
        <v>166200</v>
      </c>
      <c r="U165" s="347">
        <v>10969</v>
      </c>
      <c r="V165" s="343">
        <f t="shared" si="55"/>
        <v>166100.01</v>
      </c>
      <c r="W165" s="343">
        <f t="shared" si="67"/>
        <v>166200</v>
      </c>
      <c r="X165" s="244">
        <v>10969</v>
      </c>
      <c r="Y165" s="348">
        <f t="shared" si="56"/>
        <v>191100.01</v>
      </c>
      <c r="Z165" s="346">
        <f t="shared" si="68"/>
        <v>191200</v>
      </c>
      <c r="AA165" s="347">
        <v>23437</v>
      </c>
      <c r="AB165" s="348">
        <f t="shared" si="57"/>
        <v>191100.01</v>
      </c>
      <c r="AC165" s="346">
        <f t="shared" si="69"/>
        <v>191200</v>
      </c>
      <c r="AD165" s="347">
        <v>23437</v>
      </c>
      <c r="AE165" s="348">
        <f t="shared" si="58"/>
        <v>191100.01</v>
      </c>
      <c r="AF165" s="346">
        <f t="shared" si="70"/>
        <v>191200</v>
      </c>
      <c r="AG165" s="347">
        <v>23437</v>
      </c>
      <c r="AH165" s="348">
        <f t="shared" si="59"/>
        <v>191100.01</v>
      </c>
      <c r="AI165" s="346">
        <f t="shared" si="71"/>
        <v>191200</v>
      </c>
      <c r="AJ165" s="347">
        <v>23437</v>
      </c>
    </row>
    <row r="166" spans="1:36" x14ac:dyDescent="0.2">
      <c r="A166" s="348">
        <f t="shared" si="48"/>
        <v>166200.01</v>
      </c>
      <c r="B166" s="346">
        <f t="shared" si="60"/>
        <v>166300</v>
      </c>
      <c r="C166" s="347">
        <v>10802</v>
      </c>
      <c r="D166" s="343">
        <f t="shared" si="49"/>
        <v>166200.01</v>
      </c>
      <c r="E166" s="343">
        <f t="shared" si="61"/>
        <v>166300</v>
      </c>
      <c r="F166" s="244">
        <v>10802</v>
      </c>
      <c r="G166" s="348">
        <f t="shared" si="50"/>
        <v>166200.01</v>
      </c>
      <c r="H166" s="346">
        <f t="shared" si="62"/>
        <v>166300</v>
      </c>
      <c r="I166" s="347">
        <v>10802</v>
      </c>
      <c r="J166" s="343">
        <f t="shared" si="51"/>
        <v>166200.01</v>
      </c>
      <c r="K166" s="343">
        <f t="shared" si="63"/>
        <v>166300</v>
      </c>
      <c r="L166" s="244">
        <v>10802</v>
      </c>
      <c r="M166" s="348">
        <f t="shared" si="52"/>
        <v>166200.01</v>
      </c>
      <c r="N166" s="346">
        <f t="shared" si="64"/>
        <v>166300</v>
      </c>
      <c r="O166" s="347">
        <v>10802</v>
      </c>
      <c r="P166" s="343">
        <f t="shared" si="53"/>
        <v>166200.01</v>
      </c>
      <c r="Q166" s="343">
        <f t="shared" si="65"/>
        <v>166300</v>
      </c>
      <c r="R166" s="244">
        <v>10802</v>
      </c>
      <c r="S166" s="348">
        <f t="shared" si="54"/>
        <v>166200.01</v>
      </c>
      <c r="T166" s="346">
        <f t="shared" si="66"/>
        <v>166300</v>
      </c>
      <c r="U166" s="347">
        <v>10802</v>
      </c>
      <c r="V166" s="343">
        <f t="shared" si="55"/>
        <v>166200.01</v>
      </c>
      <c r="W166" s="343">
        <f t="shared" si="67"/>
        <v>166300</v>
      </c>
      <c r="X166" s="244">
        <v>10802</v>
      </c>
      <c r="Y166" s="348">
        <f t="shared" si="56"/>
        <v>191200.01</v>
      </c>
      <c r="Z166" s="346">
        <f t="shared" si="68"/>
        <v>191300</v>
      </c>
      <c r="AA166" s="347">
        <v>23228</v>
      </c>
      <c r="AB166" s="348">
        <f t="shared" si="57"/>
        <v>191200.01</v>
      </c>
      <c r="AC166" s="346">
        <f t="shared" si="69"/>
        <v>191300</v>
      </c>
      <c r="AD166" s="347">
        <v>23228</v>
      </c>
      <c r="AE166" s="348">
        <f t="shared" si="58"/>
        <v>191200.01</v>
      </c>
      <c r="AF166" s="346">
        <f t="shared" si="70"/>
        <v>191300</v>
      </c>
      <c r="AG166" s="347">
        <v>23228</v>
      </c>
      <c r="AH166" s="348">
        <f t="shared" si="59"/>
        <v>191200.01</v>
      </c>
      <c r="AI166" s="346">
        <f t="shared" si="71"/>
        <v>191300</v>
      </c>
      <c r="AJ166" s="347">
        <v>23228</v>
      </c>
    </row>
    <row r="167" spans="1:36" x14ac:dyDescent="0.2">
      <c r="A167" s="348">
        <f t="shared" si="48"/>
        <v>166300.01</v>
      </c>
      <c r="B167" s="346">
        <f t="shared" si="60"/>
        <v>166400</v>
      </c>
      <c r="C167" s="347">
        <v>10636</v>
      </c>
      <c r="D167" s="343">
        <f t="shared" si="49"/>
        <v>166300.01</v>
      </c>
      <c r="E167" s="343">
        <f t="shared" si="61"/>
        <v>166400</v>
      </c>
      <c r="F167" s="244">
        <v>10636</v>
      </c>
      <c r="G167" s="348">
        <f t="shared" si="50"/>
        <v>166300.01</v>
      </c>
      <c r="H167" s="346">
        <f t="shared" si="62"/>
        <v>166400</v>
      </c>
      <c r="I167" s="347">
        <v>10636</v>
      </c>
      <c r="J167" s="343">
        <f t="shared" si="51"/>
        <v>166300.01</v>
      </c>
      <c r="K167" s="343">
        <f t="shared" si="63"/>
        <v>166400</v>
      </c>
      <c r="L167" s="244">
        <v>10636</v>
      </c>
      <c r="M167" s="348">
        <f t="shared" si="52"/>
        <v>166300.01</v>
      </c>
      <c r="N167" s="346">
        <f t="shared" si="64"/>
        <v>166400</v>
      </c>
      <c r="O167" s="347">
        <v>10636</v>
      </c>
      <c r="P167" s="343">
        <f t="shared" si="53"/>
        <v>166300.01</v>
      </c>
      <c r="Q167" s="343">
        <f t="shared" si="65"/>
        <v>166400</v>
      </c>
      <c r="R167" s="244">
        <v>10636</v>
      </c>
      <c r="S167" s="348">
        <f t="shared" si="54"/>
        <v>166300.01</v>
      </c>
      <c r="T167" s="346">
        <f t="shared" si="66"/>
        <v>166400</v>
      </c>
      <c r="U167" s="347">
        <v>10636</v>
      </c>
      <c r="V167" s="343">
        <f t="shared" si="55"/>
        <v>166300.01</v>
      </c>
      <c r="W167" s="343">
        <f t="shared" si="67"/>
        <v>166400</v>
      </c>
      <c r="X167" s="244">
        <v>10636</v>
      </c>
      <c r="Y167" s="348">
        <f t="shared" si="56"/>
        <v>191300.01</v>
      </c>
      <c r="Z167" s="346">
        <f t="shared" si="68"/>
        <v>191400</v>
      </c>
      <c r="AA167" s="347">
        <v>23019</v>
      </c>
      <c r="AB167" s="348">
        <f t="shared" si="57"/>
        <v>191300.01</v>
      </c>
      <c r="AC167" s="346">
        <f t="shared" si="69"/>
        <v>191400</v>
      </c>
      <c r="AD167" s="347">
        <v>23019</v>
      </c>
      <c r="AE167" s="348">
        <f t="shared" si="58"/>
        <v>191300.01</v>
      </c>
      <c r="AF167" s="346">
        <f t="shared" si="70"/>
        <v>191400</v>
      </c>
      <c r="AG167" s="347">
        <v>23019</v>
      </c>
      <c r="AH167" s="348">
        <f t="shared" si="59"/>
        <v>191300.01</v>
      </c>
      <c r="AI167" s="346">
        <f t="shared" si="71"/>
        <v>191400</v>
      </c>
      <c r="AJ167" s="347">
        <v>23019</v>
      </c>
    </row>
    <row r="168" spans="1:36" x14ac:dyDescent="0.2">
      <c r="A168" s="348">
        <f t="shared" si="48"/>
        <v>166400.01</v>
      </c>
      <c r="B168" s="346">
        <f t="shared" si="60"/>
        <v>166500</v>
      </c>
      <c r="C168" s="347">
        <v>10470</v>
      </c>
      <c r="D168" s="343">
        <f t="shared" si="49"/>
        <v>166400.01</v>
      </c>
      <c r="E168" s="343">
        <f t="shared" si="61"/>
        <v>166500</v>
      </c>
      <c r="F168" s="244">
        <v>10470</v>
      </c>
      <c r="G168" s="348">
        <f t="shared" si="50"/>
        <v>166400.01</v>
      </c>
      <c r="H168" s="346">
        <f t="shared" si="62"/>
        <v>166500</v>
      </c>
      <c r="I168" s="347">
        <v>10470</v>
      </c>
      <c r="J168" s="343">
        <f t="shared" si="51"/>
        <v>166400.01</v>
      </c>
      <c r="K168" s="343">
        <f t="shared" si="63"/>
        <v>166500</v>
      </c>
      <c r="L168" s="244">
        <v>10470</v>
      </c>
      <c r="M168" s="348">
        <f t="shared" si="52"/>
        <v>166400.01</v>
      </c>
      <c r="N168" s="346">
        <f t="shared" si="64"/>
        <v>166500</v>
      </c>
      <c r="O168" s="347">
        <v>10470</v>
      </c>
      <c r="P168" s="343">
        <f t="shared" si="53"/>
        <v>166400.01</v>
      </c>
      <c r="Q168" s="343">
        <f t="shared" si="65"/>
        <v>166500</v>
      </c>
      <c r="R168" s="244">
        <v>10470</v>
      </c>
      <c r="S168" s="348">
        <f t="shared" si="54"/>
        <v>166400.01</v>
      </c>
      <c r="T168" s="346">
        <f t="shared" si="66"/>
        <v>166500</v>
      </c>
      <c r="U168" s="347">
        <v>10470</v>
      </c>
      <c r="V168" s="343">
        <f t="shared" si="55"/>
        <v>166400.01</v>
      </c>
      <c r="W168" s="343">
        <f t="shared" si="67"/>
        <v>166500</v>
      </c>
      <c r="X168" s="244">
        <v>10470</v>
      </c>
      <c r="Y168" s="348">
        <f t="shared" si="56"/>
        <v>191400.01</v>
      </c>
      <c r="Z168" s="346">
        <f t="shared" si="68"/>
        <v>191500</v>
      </c>
      <c r="AA168" s="347">
        <v>22811</v>
      </c>
      <c r="AB168" s="348">
        <f t="shared" si="57"/>
        <v>191400.01</v>
      </c>
      <c r="AC168" s="346">
        <f t="shared" si="69"/>
        <v>191500</v>
      </c>
      <c r="AD168" s="347">
        <v>22811</v>
      </c>
      <c r="AE168" s="348">
        <f t="shared" si="58"/>
        <v>191400.01</v>
      </c>
      <c r="AF168" s="346">
        <f t="shared" si="70"/>
        <v>191500</v>
      </c>
      <c r="AG168" s="347">
        <v>22811</v>
      </c>
      <c r="AH168" s="348">
        <f t="shared" si="59"/>
        <v>191400.01</v>
      </c>
      <c r="AI168" s="346">
        <f t="shared" si="71"/>
        <v>191500</v>
      </c>
      <c r="AJ168" s="347">
        <v>22811</v>
      </c>
    </row>
    <row r="169" spans="1:36" x14ac:dyDescent="0.2">
      <c r="A169" s="348">
        <f t="shared" si="48"/>
        <v>166500.01</v>
      </c>
      <c r="B169" s="346">
        <f t="shared" si="60"/>
        <v>166600</v>
      </c>
      <c r="C169" s="347">
        <v>10304</v>
      </c>
      <c r="D169" s="343">
        <f t="shared" si="49"/>
        <v>166500.01</v>
      </c>
      <c r="E169" s="343">
        <f t="shared" si="61"/>
        <v>166600</v>
      </c>
      <c r="F169" s="244">
        <v>10304</v>
      </c>
      <c r="G169" s="348">
        <f t="shared" si="50"/>
        <v>166500.01</v>
      </c>
      <c r="H169" s="346">
        <f t="shared" si="62"/>
        <v>166600</v>
      </c>
      <c r="I169" s="347">
        <v>10304</v>
      </c>
      <c r="J169" s="343">
        <f t="shared" si="51"/>
        <v>166500.01</v>
      </c>
      <c r="K169" s="343">
        <f t="shared" si="63"/>
        <v>166600</v>
      </c>
      <c r="L169" s="244">
        <v>10304</v>
      </c>
      <c r="M169" s="348">
        <f t="shared" si="52"/>
        <v>166500.01</v>
      </c>
      <c r="N169" s="346">
        <f t="shared" si="64"/>
        <v>166600</v>
      </c>
      <c r="O169" s="347">
        <v>10304</v>
      </c>
      <c r="P169" s="343">
        <f t="shared" si="53"/>
        <v>166500.01</v>
      </c>
      <c r="Q169" s="343">
        <f t="shared" si="65"/>
        <v>166600</v>
      </c>
      <c r="R169" s="244">
        <v>10304</v>
      </c>
      <c r="S169" s="348">
        <f t="shared" si="54"/>
        <v>166500.01</v>
      </c>
      <c r="T169" s="346">
        <f t="shared" si="66"/>
        <v>166600</v>
      </c>
      <c r="U169" s="347">
        <v>10304</v>
      </c>
      <c r="V169" s="343">
        <f t="shared" si="55"/>
        <v>166500.01</v>
      </c>
      <c r="W169" s="343">
        <f t="shared" si="67"/>
        <v>166600</v>
      </c>
      <c r="X169" s="244">
        <v>10304</v>
      </c>
      <c r="Y169" s="348">
        <f t="shared" si="56"/>
        <v>191500.01</v>
      </c>
      <c r="Z169" s="346">
        <f t="shared" si="68"/>
        <v>191600</v>
      </c>
      <c r="AA169" s="347">
        <v>22603</v>
      </c>
      <c r="AB169" s="348">
        <f t="shared" si="57"/>
        <v>191500.01</v>
      </c>
      <c r="AC169" s="346">
        <f t="shared" si="69"/>
        <v>191600</v>
      </c>
      <c r="AD169" s="347">
        <v>22603</v>
      </c>
      <c r="AE169" s="348">
        <f t="shared" si="58"/>
        <v>191500.01</v>
      </c>
      <c r="AF169" s="346">
        <f t="shared" si="70"/>
        <v>191600</v>
      </c>
      <c r="AG169" s="347">
        <v>22603</v>
      </c>
      <c r="AH169" s="348">
        <f t="shared" si="59"/>
        <v>191500.01</v>
      </c>
      <c r="AI169" s="346">
        <f t="shared" si="71"/>
        <v>191600</v>
      </c>
      <c r="AJ169" s="347">
        <v>22603</v>
      </c>
    </row>
    <row r="170" spans="1:36" x14ac:dyDescent="0.2">
      <c r="A170" s="348">
        <f t="shared" si="48"/>
        <v>166600.01</v>
      </c>
      <c r="B170" s="346">
        <f t="shared" si="60"/>
        <v>166700</v>
      </c>
      <c r="C170" s="347">
        <v>10139</v>
      </c>
      <c r="D170" s="343">
        <f t="shared" si="49"/>
        <v>166600.01</v>
      </c>
      <c r="E170" s="343">
        <f t="shared" si="61"/>
        <v>166700</v>
      </c>
      <c r="F170" s="244">
        <v>10139</v>
      </c>
      <c r="G170" s="348">
        <f t="shared" si="50"/>
        <v>166600.01</v>
      </c>
      <c r="H170" s="346">
        <f t="shared" si="62"/>
        <v>166700</v>
      </c>
      <c r="I170" s="347">
        <v>10139</v>
      </c>
      <c r="J170" s="343">
        <f t="shared" si="51"/>
        <v>166600.01</v>
      </c>
      <c r="K170" s="343">
        <f t="shared" si="63"/>
        <v>166700</v>
      </c>
      <c r="L170" s="244">
        <v>10139</v>
      </c>
      <c r="M170" s="348">
        <f t="shared" si="52"/>
        <v>166600.01</v>
      </c>
      <c r="N170" s="346">
        <f t="shared" si="64"/>
        <v>166700</v>
      </c>
      <c r="O170" s="347">
        <v>10139</v>
      </c>
      <c r="P170" s="343">
        <f t="shared" si="53"/>
        <v>166600.01</v>
      </c>
      <c r="Q170" s="343">
        <f t="shared" si="65"/>
        <v>166700</v>
      </c>
      <c r="R170" s="244">
        <v>10139</v>
      </c>
      <c r="S170" s="348">
        <f t="shared" si="54"/>
        <v>166600.01</v>
      </c>
      <c r="T170" s="346">
        <f t="shared" si="66"/>
        <v>166700</v>
      </c>
      <c r="U170" s="347">
        <v>10139</v>
      </c>
      <c r="V170" s="343">
        <f t="shared" si="55"/>
        <v>166600.01</v>
      </c>
      <c r="W170" s="343">
        <f t="shared" si="67"/>
        <v>166700</v>
      </c>
      <c r="X170" s="244">
        <v>10139</v>
      </c>
      <c r="Y170" s="348">
        <f t="shared" si="56"/>
        <v>191600.01</v>
      </c>
      <c r="Z170" s="346">
        <f t="shared" si="68"/>
        <v>191700</v>
      </c>
      <c r="AA170" s="347">
        <v>22395</v>
      </c>
      <c r="AB170" s="348">
        <f t="shared" si="57"/>
        <v>191600.01</v>
      </c>
      <c r="AC170" s="346">
        <f t="shared" si="69"/>
        <v>191700</v>
      </c>
      <c r="AD170" s="347">
        <v>22395</v>
      </c>
      <c r="AE170" s="348">
        <f t="shared" si="58"/>
        <v>191600.01</v>
      </c>
      <c r="AF170" s="346">
        <f t="shared" si="70"/>
        <v>191700</v>
      </c>
      <c r="AG170" s="347">
        <v>22395</v>
      </c>
      <c r="AH170" s="348">
        <f t="shared" si="59"/>
        <v>191600.01</v>
      </c>
      <c r="AI170" s="346">
        <f t="shared" si="71"/>
        <v>191700</v>
      </c>
      <c r="AJ170" s="347">
        <v>22395</v>
      </c>
    </row>
    <row r="171" spans="1:36" x14ac:dyDescent="0.2">
      <c r="A171" s="348">
        <f t="shared" si="48"/>
        <v>166700.01</v>
      </c>
      <c r="B171" s="346">
        <f t="shared" si="60"/>
        <v>166800</v>
      </c>
      <c r="C171" s="347">
        <v>9973</v>
      </c>
      <c r="D171" s="343">
        <f t="shared" si="49"/>
        <v>166700.01</v>
      </c>
      <c r="E171" s="343">
        <f t="shared" si="61"/>
        <v>166800</v>
      </c>
      <c r="F171" s="244">
        <v>9973</v>
      </c>
      <c r="G171" s="348">
        <f t="shared" si="50"/>
        <v>166700.01</v>
      </c>
      <c r="H171" s="346">
        <f t="shared" si="62"/>
        <v>166800</v>
      </c>
      <c r="I171" s="347">
        <v>9973</v>
      </c>
      <c r="J171" s="343">
        <f t="shared" si="51"/>
        <v>166700.01</v>
      </c>
      <c r="K171" s="343">
        <f t="shared" si="63"/>
        <v>166800</v>
      </c>
      <c r="L171" s="244">
        <v>9973</v>
      </c>
      <c r="M171" s="348">
        <f t="shared" si="52"/>
        <v>166700.01</v>
      </c>
      <c r="N171" s="346">
        <f t="shared" si="64"/>
        <v>166800</v>
      </c>
      <c r="O171" s="347">
        <v>9973</v>
      </c>
      <c r="P171" s="343">
        <f t="shared" si="53"/>
        <v>166700.01</v>
      </c>
      <c r="Q171" s="343">
        <f t="shared" si="65"/>
        <v>166800</v>
      </c>
      <c r="R171" s="244">
        <v>9973</v>
      </c>
      <c r="S171" s="348">
        <f t="shared" si="54"/>
        <v>166700.01</v>
      </c>
      <c r="T171" s="346">
        <f t="shared" si="66"/>
        <v>166800</v>
      </c>
      <c r="U171" s="347">
        <v>9973</v>
      </c>
      <c r="V171" s="343">
        <f t="shared" si="55"/>
        <v>166700.01</v>
      </c>
      <c r="W171" s="343">
        <f t="shared" si="67"/>
        <v>166800</v>
      </c>
      <c r="X171" s="244">
        <v>9973</v>
      </c>
      <c r="Y171" s="348">
        <f t="shared" si="56"/>
        <v>191700.01</v>
      </c>
      <c r="Z171" s="346">
        <f t="shared" si="68"/>
        <v>191800</v>
      </c>
      <c r="AA171" s="347">
        <v>22187</v>
      </c>
      <c r="AB171" s="348">
        <f t="shared" si="57"/>
        <v>191700.01</v>
      </c>
      <c r="AC171" s="346">
        <f t="shared" si="69"/>
        <v>191800</v>
      </c>
      <c r="AD171" s="347">
        <v>22187</v>
      </c>
      <c r="AE171" s="348">
        <f t="shared" si="58"/>
        <v>191700.01</v>
      </c>
      <c r="AF171" s="346">
        <f t="shared" si="70"/>
        <v>191800</v>
      </c>
      <c r="AG171" s="347">
        <v>22187</v>
      </c>
      <c r="AH171" s="348">
        <f t="shared" si="59"/>
        <v>191700.01</v>
      </c>
      <c r="AI171" s="346">
        <f t="shared" si="71"/>
        <v>191800</v>
      </c>
      <c r="AJ171" s="347">
        <v>22187</v>
      </c>
    </row>
    <row r="172" spans="1:36" x14ac:dyDescent="0.2">
      <c r="A172" s="348">
        <f t="shared" si="48"/>
        <v>166800.01</v>
      </c>
      <c r="B172" s="346">
        <f t="shared" si="60"/>
        <v>166900</v>
      </c>
      <c r="C172" s="347">
        <v>9808</v>
      </c>
      <c r="D172" s="343">
        <f t="shared" si="49"/>
        <v>166800.01</v>
      </c>
      <c r="E172" s="343">
        <f t="shared" si="61"/>
        <v>166900</v>
      </c>
      <c r="F172" s="244">
        <v>9808</v>
      </c>
      <c r="G172" s="348">
        <f t="shared" si="50"/>
        <v>166800.01</v>
      </c>
      <c r="H172" s="346">
        <f t="shared" si="62"/>
        <v>166900</v>
      </c>
      <c r="I172" s="347">
        <v>9808</v>
      </c>
      <c r="J172" s="343">
        <f t="shared" si="51"/>
        <v>166800.01</v>
      </c>
      <c r="K172" s="343">
        <f t="shared" si="63"/>
        <v>166900</v>
      </c>
      <c r="L172" s="244">
        <v>9808</v>
      </c>
      <c r="M172" s="348">
        <f t="shared" si="52"/>
        <v>166800.01</v>
      </c>
      <c r="N172" s="346">
        <f t="shared" si="64"/>
        <v>166900</v>
      </c>
      <c r="O172" s="347">
        <v>9808</v>
      </c>
      <c r="P172" s="343">
        <f t="shared" si="53"/>
        <v>166800.01</v>
      </c>
      <c r="Q172" s="343">
        <f t="shared" si="65"/>
        <v>166900</v>
      </c>
      <c r="R172" s="244">
        <v>9808</v>
      </c>
      <c r="S172" s="348">
        <f t="shared" si="54"/>
        <v>166800.01</v>
      </c>
      <c r="T172" s="346">
        <f t="shared" si="66"/>
        <v>166900</v>
      </c>
      <c r="U172" s="347">
        <v>9808</v>
      </c>
      <c r="V172" s="343">
        <f t="shared" si="55"/>
        <v>166800.01</v>
      </c>
      <c r="W172" s="343">
        <f t="shared" si="67"/>
        <v>166900</v>
      </c>
      <c r="X172" s="244">
        <v>9808</v>
      </c>
      <c r="Y172" s="348">
        <f t="shared" si="56"/>
        <v>191800.01</v>
      </c>
      <c r="Z172" s="346">
        <f t="shared" si="68"/>
        <v>191900</v>
      </c>
      <c r="AA172" s="347">
        <v>21980</v>
      </c>
      <c r="AB172" s="348">
        <f t="shared" si="57"/>
        <v>191800.01</v>
      </c>
      <c r="AC172" s="346">
        <f t="shared" si="69"/>
        <v>191900</v>
      </c>
      <c r="AD172" s="347">
        <v>21980</v>
      </c>
      <c r="AE172" s="348">
        <f t="shared" si="58"/>
        <v>191800.01</v>
      </c>
      <c r="AF172" s="346">
        <f t="shared" si="70"/>
        <v>191900</v>
      </c>
      <c r="AG172" s="347">
        <v>21980</v>
      </c>
      <c r="AH172" s="348">
        <f t="shared" si="59"/>
        <v>191800.01</v>
      </c>
      <c r="AI172" s="346">
        <f t="shared" si="71"/>
        <v>191900</v>
      </c>
      <c r="AJ172" s="347">
        <v>21980</v>
      </c>
    </row>
    <row r="173" spans="1:36" x14ac:dyDescent="0.2">
      <c r="A173" s="348">
        <f t="shared" si="48"/>
        <v>166900.01</v>
      </c>
      <c r="B173" s="346">
        <f t="shared" si="60"/>
        <v>167000</v>
      </c>
      <c r="C173" s="347">
        <v>9643</v>
      </c>
      <c r="D173" s="343">
        <f t="shared" si="49"/>
        <v>166900.01</v>
      </c>
      <c r="E173" s="343">
        <f t="shared" si="61"/>
        <v>167000</v>
      </c>
      <c r="F173" s="244">
        <v>9643</v>
      </c>
      <c r="G173" s="348">
        <f t="shared" si="50"/>
        <v>166900.01</v>
      </c>
      <c r="H173" s="346">
        <f t="shared" si="62"/>
        <v>167000</v>
      </c>
      <c r="I173" s="347">
        <v>9643</v>
      </c>
      <c r="J173" s="343">
        <f t="shared" si="51"/>
        <v>166900.01</v>
      </c>
      <c r="K173" s="343">
        <f t="shared" si="63"/>
        <v>167000</v>
      </c>
      <c r="L173" s="244">
        <v>9643</v>
      </c>
      <c r="M173" s="348">
        <f t="shared" si="52"/>
        <v>166900.01</v>
      </c>
      <c r="N173" s="346">
        <f t="shared" si="64"/>
        <v>167000</v>
      </c>
      <c r="O173" s="347">
        <v>9643</v>
      </c>
      <c r="P173" s="343">
        <f t="shared" si="53"/>
        <v>166900.01</v>
      </c>
      <c r="Q173" s="343">
        <f t="shared" si="65"/>
        <v>167000</v>
      </c>
      <c r="R173" s="244">
        <v>9643</v>
      </c>
      <c r="S173" s="348">
        <f t="shared" si="54"/>
        <v>166900.01</v>
      </c>
      <c r="T173" s="346">
        <f t="shared" si="66"/>
        <v>167000</v>
      </c>
      <c r="U173" s="347">
        <v>9643</v>
      </c>
      <c r="V173" s="343">
        <f t="shared" si="55"/>
        <v>166900.01</v>
      </c>
      <c r="W173" s="343">
        <f t="shared" si="67"/>
        <v>167000</v>
      </c>
      <c r="X173" s="244">
        <v>9643</v>
      </c>
      <c r="Y173" s="348">
        <f t="shared" si="56"/>
        <v>191900.01</v>
      </c>
      <c r="Z173" s="346">
        <f t="shared" si="68"/>
        <v>192000</v>
      </c>
      <c r="AA173" s="347">
        <v>21772</v>
      </c>
      <c r="AB173" s="348">
        <f t="shared" si="57"/>
        <v>191900.01</v>
      </c>
      <c r="AC173" s="346">
        <f t="shared" si="69"/>
        <v>192000</v>
      </c>
      <c r="AD173" s="347">
        <v>21772</v>
      </c>
      <c r="AE173" s="348">
        <f t="shared" si="58"/>
        <v>191900.01</v>
      </c>
      <c r="AF173" s="346">
        <f t="shared" si="70"/>
        <v>192000</v>
      </c>
      <c r="AG173" s="347">
        <v>21772</v>
      </c>
      <c r="AH173" s="348">
        <f t="shared" si="59"/>
        <v>191900.01</v>
      </c>
      <c r="AI173" s="346">
        <f t="shared" si="71"/>
        <v>192000</v>
      </c>
      <c r="AJ173" s="347">
        <v>21772</v>
      </c>
    </row>
    <row r="174" spans="1:36" x14ac:dyDescent="0.2">
      <c r="A174" s="348">
        <f t="shared" si="48"/>
        <v>167000.01</v>
      </c>
      <c r="B174" s="346">
        <f t="shared" si="60"/>
        <v>167100</v>
      </c>
      <c r="C174" s="347">
        <v>9478</v>
      </c>
      <c r="D174" s="343">
        <f t="shared" si="49"/>
        <v>167000.01</v>
      </c>
      <c r="E174" s="343">
        <f t="shared" si="61"/>
        <v>167100</v>
      </c>
      <c r="F174" s="244">
        <v>9478</v>
      </c>
      <c r="G174" s="348">
        <f t="shared" si="50"/>
        <v>167000.01</v>
      </c>
      <c r="H174" s="346">
        <f t="shared" si="62"/>
        <v>167100</v>
      </c>
      <c r="I174" s="347">
        <v>9478</v>
      </c>
      <c r="J174" s="343">
        <f t="shared" si="51"/>
        <v>167000.01</v>
      </c>
      <c r="K174" s="343">
        <f t="shared" si="63"/>
        <v>167100</v>
      </c>
      <c r="L174" s="244">
        <v>9478</v>
      </c>
      <c r="M174" s="348">
        <f t="shared" si="52"/>
        <v>167000.01</v>
      </c>
      <c r="N174" s="346">
        <f t="shared" si="64"/>
        <v>167100</v>
      </c>
      <c r="O174" s="347">
        <v>9478</v>
      </c>
      <c r="P174" s="343">
        <f t="shared" si="53"/>
        <v>167000.01</v>
      </c>
      <c r="Q174" s="343">
        <f t="shared" si="65"/>
        <v>167100</v>
      </c>
      <c r="R174" s="244">
        <v>9478</v>
      </c>
      <c r="S174" s="348">
        <f t="shared" si="54"/>
        <v>167000.01</v>
      </c>
      <c r="T174" s="346">
        <f t="shared" si="66"/>
        <v>167100</v>
      </c>
      <c r="U174" s="347">
        <v>9478</v>
      </c>
      <c r="V174" s="343">
        <f t="shared" si="55"/>
        <v>167000.01</v>
      </c>
      <c r="W174" s="343">
        <f t="shared" si="67"/>
        <v>167100</v>
      </c>
      <c r="X174" s="244">
        <v>9478</v>
      </c>
      <c r="Y174" s="348">
        <f t="shared" si="56"/>
        <v>192000.01</v>
      </c>
      <c r="Z174" s="346">
        <f t="shared" si="68"/>
        <v>192100</v>
      </c>
      <c r="AA174" s="347">
        <v>21565</v>
      </c>
      <c r="AB174" s="348">
        <f t="shared" si="57"/>
        <v>192000.01</v>
      </c>
      <c r="AC174" s="346">
        <f t="shared" si="69"/>
        <v>192100</v>
      </c>
      <c r="AD174" s="347">
        <v>21565</v>
      </c>
      <c r="AE174" s="348">
        <f t="shared" si="58"/>
        <v>192000.01</v>
      </c>
      <c r="AF174" s="346">
        <f t="shared" si="70"/>
        <v>192100</v>
      </c>
      <c r="AG174" s="347">
        <v>21565</v>
      </c>
      <c r="AH174" s="348">
        <f t="shared" si="59"/>
        <v>192000.01</v>
      </c>
      <c r="AI174" s="346">
        <f t="shared" si="71"/>
        <v>192100</v>
      </c>
      <c r="AJ174" s="347">
        <v>21565</v>
      </c>
    </row>
    <row r="175" spans="1:36" x14ac:dyDescent="0.2">
      <c r="A175" s="348">
        <f t="shared" si="48"/>
        <v>167100.01</v>
      </c>
      <c r="B175" s="346">
        <f t="shared" si="60"/>
        <v>167200</v>
      </c>
      <c r="C175" s="347">
        <v>9313</v>
      </c>
      <c r="D175" s="343">
        <f t="shared" si="49"/>
        <v>167100.01</v>
      </c>
      <c r="E175" s="343">
        <f t="shared" si="61"/>
        <v>167200</v>
      </c>
      <c r="F175" s="244">
        <v>9313</v>
      </c>
      <c r="G175" s="348">
        <f t="shared" si="50"/>
        <v>167100.01</v>
      </c>
      <c r="H175" s="346">
        <f t="shared" si="62"/>
        <v>167200</v>
      </c>
      <c r="I175" s="347">
        <v>9313</v>
      </c>
      <c r="J175" s="343">
        <f t="shared" si="51"/>
        <v>167100.01</v>
      </c>
      <c r="K175" s="343">
        <f t="shared" si="63"/>
        <v>167200</v>
      </c>
      <c r="L175" s="244">
        <v>9313</v>
      </c>
      <c r="M175" s="348">
        <f t="shared" si="52"/>
        <v>167100.01</v>
      </c>
      <c r="N175" s="346">
        <f t="shared" si="64"/>
        <v>167200</v>
      </c>
      <c r="O175" s="347">
        <v>9313</v>
      </c>
      <c r="P175" s="343">
        <f t="shared" si="53"/>
        <v>167100.01</v>
      </c>
      <c r="Q175" s="343">
        <f t="shared" si="65"/>
        <v>167200</v>
      </c>
      <c r="R175" s="244">
        <v>9313</v>
      </c>
      <c r="S175" s="348">
        <f t="shared" si="54"/>
        <v>167100.01</v>
      </c>
      <c r="T175" s="346">
        <f t="shared" si="66"/>
        <v>167200</v>
      </c>
      <c r="U175" s="347">
        <v>9313</v>
      </c>
      <c r="V175" s="343">
        <f t="shared" si="55"/>
        <v>167100.01</v>
      </c>
      <c r="W175" s="343">
        <f t="shared" si="67"/>
        <v>167200</v>
      </c>
      <c r="X175" s="244">
        <v>9313</v>
      </c>
      <c r="Y175" s="348">
        <f t="shared" si="56"/>
        <v>192100.01</v>
      </c>
      <c r="Z175" s="346">
        <f t="shared" si="68"/>
        <v>192200</v>
      </c>
      <c r="AA175" s="347">
        <v>21359</v>
      </c>
      <c r="AB175" s="348">
        <f t="shared" si="57"/>
        <v>192100.01</v>
      </c>
      <c r="AC175" s="346">
        <f t="shared" si="69"/>
        <v>192200</v>
      </c>
      <c r="AD175" s="347">
        <v>21359</v>
      </c>
      <c r="AE175" s="348">
        <f t="shared" si="58"/>
        <v>192100.01</v>
      </c>
      <c r="AF175" s="346">
        <f t="shared" si="70"/>
        <v>192200</v>
      </c>
      <c r="AG175" s="347">
        <v>21359</v>
      </c>
      <c r="AH175" s="348">
        <f t="shared" si="59"/>
        <v>192100.01</v>
      </c>
      <c r="AI175" s="346">
        <f t="shared" si="71"/>
        <v>192200</v>
      </c>
      <c r="AJ175" s="347">
        <v>21359</v>
      </c>
    </row>
    <row r="176" spans="1:36" x14ac:dyDescent="0.2">
      <c r="A176" s="348">
        <f t="shared" si="48"/>
        <v>167200.01</v>
      </c>
      <c r="B176" s="346">
        <f t="shared" si="60"/>
        <v>167300</v>
      </c>
      <c r="C176" s="347">
        <v>9148</v>
      </c>
      <c r="D176" s="343">
        <f t="shared" si="49"/>
        <v>167200.01</v>
      </c>
      <c r="E176" s="343">
        <f t="shared" si="61"/>
        <v>167300</v>
      </c>
      <c r="F176" s="244">
        <v>9148</v>
      </c>
      <c r="G176" s="348">
        <f t="shared" si="50"/>
        <v>167200.01</v>
      </c>
      <c r="H176" s="346">
        <f t="shared" si="62"/>
        <v>167300</v>
      </c>
      <c r="I176" s="347">
        <v>9148</v>
      </c>
      <c r="J176" s="343">
        <f t="shared" si="51"/>
        <v>167200.01</v>
      </c>
      <c r="K176" s="343">
        <f t="shared" si="63"/>
        <v>167300</v>
      </c>
      <c r="L176" s="244">
        <v>9148</v>
      </c>
      <c r="M176" s="348">
        <f t="shared" si="52"/>
        <v>167200.01</v>
      </c>
      <c r="N176" s="346">
        <f t="shared" si="64"/>
        <v>167300</v>
      </c>
      <c r="O176" s="347">
        <v>9148</v>
      </c>
      <c r="P176" s="343">
        <f t="shared" si="53"/>
        <v>167200.01</v>
      </c>
      <c r="Q176" s="343">
        <f t="shared" si="65"/>
        <v>167300</v>
      </c>
      <c r="R176" s="244">
        <v>9148</v>
      </c>
      <c r="S176" s="348">
        <f t="shared" si="54"/>
        <v>167200.01</v>
      </c>
      <c r="T176" s="346">
        <f t="shared" si="66"/>
        <v>167300</v>
      </c>
      <c r="U176" s="347">
        <v>9148</v>
      </c>
      <c r="V176" s="343">
        <f t="shared" si="55"/>
        <v>167200.01</v>
      </c>
      <c r="W176" s="343">
        <f t="shared" si="67"/>
        <v>167300</v>
      </c>
      <c r="X176" s="244">
        <v>9148</v>
      </c>
      <c r="Y176" s="348">
        <f t="shared" si="56"/>
        <v>192200.01</v>
      </c>
      <c r="Z176" s="346">
        <f t="shared" si="68"/>
        <v>192300</v>
      </c>
      <c r="AA176" s="347">
        <v>21152</v>
      </c>
      <c r="AB176" s="348">
        <f t="shared" si="57"/>
        <v>192200.01</v>
      </c>
      <c r="AC176" s="346">
        <f t="shared" si="69"/>
        <v>192300</v>
      </c>
      <c r="AD176" s="347">
        <v>21152</v>
      </c>
      <c r="AE176" s="348">
        <f t="shared" si="58"/>
        <v>192200.01</v>
      </c>
      <c r="AF176" s="346">
        <f t="shared" si="70"/>
        <v>192300</v>
      </c>
      <c r="AG176" s="347">
        <v>21152</v>
      </c>
      <c r="AH176" s="348">
        <f t="shared" si="59"/>
        <v>192200.01</v>
      </c>
      <c r="AI176" s="346">
        <f t="shared" si="71"/>
        <v>192300</v>
      </c>
      <c r="AJ176" s="347">
        <v>21152</v>
      </c>
    </row>
    <row r="177" spans="1:36" x14ac:dyDescent="0.2">
      <c r="A177" s="348">
        <f t="shared" si="48"/>
        <v>167300.01</v>
      </c>
      <c r="B177" s="346">
        <f t="shared" si="60"/>
        <v>167400</v>
      </c>
      <c r="C177" s="347">
        <v>8983</v>
      </c>
      <c r="D177" s="343">
        <f t="shared" si="49"/>
        <v>167300.01</v>
      </c>
      <c r="E177" s="343">
        <f t="shared" si="61"/>
        <v>167400</v>
      </c>
      <c r="F177" s="244">
        <v>8983</v>
      </c>
      <c r="G177" s="348">
        <f t="shared" si="50"/>
        <v>167300.01</v>
      </c>
      <c r="H177" s="346">
        <f t="shared" si="62"/>
        <v>167400</v>
      </c>
      <c r="I177" s="347">
        <v>8983</v>
      </c>
      <c r="J177" s="343">
        <f t="shared" si="51"/>
        <v>167300.01</v>
      </c>
      <c r="K177" s="343">
        <f t="shared" si="63"/>
        <v>167400</v>
      </c>
      <c r="L177" s="244">
        <v>8983</v>
      </c>
      <c r="M177" s="348">
        <f t="shared" si="52"/>
        <v>167300.01</v>
      </c>
      <c r="N177" s="346">
        <f t="shared" si="64"/>
        <v>167400</v>
      </c>
      <c r="O177" s="347">
        <v>8983</v>
      </c>
      <c r="P177" s="343">
        <f t="shared" si="53"/>
        <v>167300.01</v>
      </c>
      <c r="Q177" s="343">
        <f t="shared" si="65"/>
        <v>167400</v>
      </c>
      <c r="R177" s="244">
        <v>8983</v>
      </c>
      <c r="S177" s="348">
        <f t="shared" si="54"/>
        <v>167300.01</v>
      </c>
      <c r="T177" s="346">
        <f t="shared" si="66"/>
        <v>167400</v>
      </c>
      <c r="U177" s="347">
        <v>8983</v>
      </c>
      <c r="V177" s="343">
        <f t="shared" si="55"/>
        <v>167300.01</v>
      </c>
      <c r="W177" s="343">
        <f t="shared" si="67"/>
        <v>167400</v>
      </c>
      <c r="X177" s="244">
        <v>8983</v>
      </c>
      <c r="Y177" s="348">
        <f t="shared" si="56"/>
        <v>192300.01</v>
      </c>
      <c r="Z177" s="346">
        <f t="shared" si="68"/>
        <v>192400</v>
      </c>
      <c r="AA177" s="347">
        <v>20945</v>
      </c>
      <c r="AB177" s="348">
        <f t="shared" si="57"/>
        <v>192300.01</v>
      </c>
      <c r="AC177" s="346">
        <f t="shared" si="69"/>
        <v>192400</v>
      </c>
      <c r="AD177" s="347">
        <v>20945</v>
      </c>
      <c r="AE177" s="348">
        <f t="shared" si="58"/>
        <v>192300.01</v>
      </c>
      <c r="AF177" s="346">
        <f t="shared" si="70"/>
        <v>192400</v>
      </c>
      <c r="AG177" s="347">
        <v>20945</v>
      </c>
      <c r="AH177" s="348">
        <f t="shared" si="59"/>
        <v>192300.01</v>
      </c>
      <c r="AI177" s="346">
        <f t="shared" si="71"/>
        <v>192400</v>
      </c>
      <c r="AJ177" s="347">
        <v>20945</v>
      </c>
    </row>
    <row r="178" spans="1:36" x14ac:dyDescent="0.2">
      <c r="A178" s="348">
        <f t="shared" si="48"/>
        <v>167400.01</v>
      </c>
      <c r="B178" s="346">
        <f t="shared" si="60"/>
        <v>167500</v>
      </c>
      <c r="C178" s="347">
        <v>8819</v>
      </c>
      <c r="D178" s="343">
        <f t="shared" si="49"/>
        <v>167400.01</v>
      </c>
      <c r="E178" s="343">
        <f t="shared" si="61"/>
        <v>167500</v>
      </c>
      <c r="F178" s="244">
        <v>8819</v>
      </c>
      <c r="G178" s="348">
        <f t="shared" si="50"/>
        <v>167400.01</v>
      </c>
      <c r="H178" s="346">
        <f t="shared" si="62"/>
        <v>167500</v>
      </c>
      <c r="I178" s="347">
        <v>8819</v>
      </c>
      <c r="J178" s="343">
        <f t="shared" si="51"/>
        <v>167400.01</v>
      </c>
      <c r="K178" s="343">
        <f t="shared" si="63"/>
        <v>167500</v>
      </c>
      <c r="L178" s="244">
        <v>8819</v>
      </c>
      <c r="M178" s="348">
        <f t="shared" si="52"/>
        <v>167400.01</v>
      </c>
      <c r="N178" s="346">
        <f t="shared" si="64"/>
        <v>167500</v>
      </c>
      <c r="O178" s="347">
        <v>8819</v>
      </c>
      <c r="P178" s="343">
        <f t="shared" si="53"/>
        <v>167400.01</v>
      </c>
      <c r="Q178" s="343">
        <f t="shared" si="65"/>
        <v>167500</v>
      </c>
      <c r="R178" s="244">
        <v>8819</v>
      </c>
      <c r="S178" s="348">
        <f t="shared" si="54"/>
        <v>167400.01</v>
      </c>
      <c r="T178" s="346">
        <f t="shared" si="66"/>
        <v>167500</v>
      </c>
      <c r="U178" s="347">
        <v>8819</v>
      </c>
      <c r="V178" s="343">
        <f t="shared" si="55"/>
        <v>167400.01</v>
      </c>
      <c r="W178" s="343">
        <f t="shared" si="67"/>
        <v>167500</v>
      </c>
      <c r="X178" s="244">
        <v>8819</v>
      </c>
      <c r="Y178" s="348">
        <f t="shared" si="56"/>
        <v>192400.01</v>
      </c>
      <c r="Z178" s="346">
        <f t="shared" si="68"/>
        <v>192500</v>
      </c>
      <c r="AA178" s="347">
        <v>20739</v>
      </c>
      <c r="AB178" s="348">
        <f t="shared" si="57"/>
        <v>192400.01</v>
      </c>
      <c r="AC178" s="346">
        <f t="shared" si="69"/>
        <v>192500</v>
      </c>
      <c r="AD178" s="347">
        <v>20739</v>
      </c>
      <c r="AE178" s="348">
        <f t="shared" si="58"/>
        <v>192400.01</v>
      </c>
      <c r="AF178" s="346">
        <f t="shared" si="70"/>
        <v>192500</v>
      </c>
      <c r="AG178" s="347">
        <v>20739</v>
      </c>
      <c r="AH178" s="348">
        <f t="shared" si="59"/>
        <v>192400.01</v>
      </c>
      <c r="AI178" s="346">
        <f t="shared" si="71"/>
        <v>192500</v>
      </c>
      <c r="AJ178" s="347">
        <v>20739</v>
      </c>
    </row>
    <row r="179" spans="1:36" x14ac:dyDescent="0.2">
      <c r="A179" s="348">
        <f t="shared" si="48"/>
        <v>167500.01</v>
      </c>
      <c r="B179" s="346">
        <f t="shared" si="60"/>
        <v>167600</v>
      </c>
      <c r="C179" s="347">
        <v>8655</v>
      </c>
      <c r="D179" s="343">
        <f t="shared" si="49"/>
        <v>167500.01</v>
      </c>
      <c r="E179" s="343">
        <f t="shared" si="61"/>
        <v>167600</v>
      </c>
      <c r="F179" s="244">
        <v>8655</v>
      </c>
      <c r="G179" s="348">
        <f t="shared" si="50"/>
        <v>167500.01</v>
      </c>
      <c r="H179" s="346">
        <f t="shared" si="62"/>
        <v>167600</v>
      </c>
      <c r="I179" s="347">
        <v>8655</v>
      </c>
      <c r="J179" s="343">
        <f t="shared" si="51"/>
        <v>167500.01</v>
      </c>
      <c r="K179" s="343">
        <f t="shared" si="63"/>
        <v>167600</v>
      </c>
      <c r="L179" s="244">
        <v>8655</v>
      </c>
      <c r="M179" s="348">
        <f t="shared" si="52"/>
        <v>167500.01</v>
      </c>
      <c r="N179" s="346">
        <f t="shared" si="64"/>
        <v>167600</v>
      </c>
      <c r="O179" s="347">
        <v>8655</v>
      </c>
      <c r="P179" s="343">
        <f t="shared" si="53"/>
        <v>167500.01</v>
      </c>
      <c r="Q179" s="343">
        <f t="shared" si="65"/>
        <v>167600</v>
      </c>
      <c r="R179" s="244">
        <v>8655</v>
      </c>
      <c r="S179" s="348">
        <f t="shared" si="54"/>
        <v>167500.01</v>
      </c>
      <c r="T179" s="346">
        <f t="shared" si="66"/>
        <v>167600</v>
      </c>
      <c r="U179" s="347">
        <v>8655</v>
      </c>
      <c r="V179" s="343">
        <f t="shared" si="55"/>
        <v>167500.01</v>
      </c>
      <c r="W179" s="343">
        <f t="shared" si="67"/>
        <v>167600</v>
      </c>
      <c r="X179" s="244">
        <v>8655</v>
      </c>
      <c r="Y179" s="348">
        <f t="shared" si="56"/>
        <v>192500.01</v>
      </c>
      <c r="Z179" s="346">
        <f t="shared" si="68"/>
        <v>192600</v>
      </c>
      <c r="AA179" s="347">
        <v>20533</v>
      </c>
      <c r="AB179" s="348">
        <f t="shared" si="57"/>
        <v>192500.01</v>
      </c>
      <c r="AC179" s="346">
        <f t="shared" si="69"/>
        <v>192600</v>
      </c>
      <c r="AD179" s="347">
        <v>20533</v>
      </c>
      <c r="AE179" s="348">
        <f t="shared" si="58"/>
        <v>192500.01</v>
      </c>
      <c r="AF179" s="346">
        <f t="shared" si="70"/>
        <v>192600</v>
      </c>
      <c r="AG179" s="347">
        <v>20533</v>
      </c>
      <c r="AH179" s="348">
        <f t="shared" si="59"/>
        <v>192500.01</v>
      </c>
      <c r="AI179" s="346">
        <f t="shared" si="71"/>
        <v>192600</v>
      </c>
      <c r="AJ179" s="347">
        <v>20533</v>
      </c>
    </row>
    <row r="180" spans="1:36" x14ac:dyDescent="0.2">
      <c r="A180" s="348">
        <f t="shared" si="48"/>
        <v>167600.01</v>
      </c>
      <c r="B180" s="346">
        <f t="shared" si="60"/>
        <v>167700</v>
      </c>
      <c r="C180" s="347">
        <v>8491</v>
      </c>
      <c r="D180" s="343">
        <f t="shared" si="49"/>
        <v>167600.01</v>
      </c>
      <c r="E180" s="343">
        <f t="shared" si="61"/>
        <v>167700</v>
      </c>
      <c r="F180" s="244">
        <v>8491</v>
      </c>
      <c r="G180" s="348">
        <f t="shared" si="50"/>
        <v>167600.01</v>
      </c>
      <c r="H180" s="346">
        <f t="shared" si="62"/>
        <v>167700</v>
      </c>
      <c r="I180" s="347">
        <v>8491</v>
      </c>
      <c r="J180" s="343">
        <f t="shared" si="51"/>
        <v>167600.01</v>
      </c>
      <c r="K180" s="343">
        <f t="shared" si="63"/>
        <v>167700</v>
      </c>
      <c r="L180" s="244">
        <v>8491</v>
      </c>
      <c r="M180" s="348">
        <f t="shared" si="52"/>
        <v>167600.01</v>
      </c>
      <c r="N180" s="346">
        <f t="shared" si="64"/>
        <v>167700</v>
      </c>
      <c r="O180" s="347">
        <v>8491</v>
      </c>
      <c r="P180" s="343">
        <f t="shared" si="53"/>
        <v>167600.01</v>
      </c>
      <c r="Q180" s="343">
        <f t="shared" si="65"/>
        <v>167700</v>
      </c>
      <c r="R180" s="244">
        <v>8491</v>
      </c>
      <c r="S180" s="348">
        <f t="shared" si="54"/>
        <v>167600.01</v>
      </c>
      <c r="T180" s="346">
        <f t="shared" si="66"/>
        <v>167700</v>
      </c>
      <c r="U180" s="347">
        <v>8491</v>
      </c>
      <c r="V180" s="343">
        <f t="shared" si="55"/>
        <v>167600.01</v>
      </c>
      <c r="W180" s="343">
        <f t="shared" si="67"/>
        <v>167700</v>
      </c>
      <c r="X180" s="244">
        <v>8491</v>
      </c>
      <c r="Y180" s="348">
        <f t="shared" si="56"/>
        <v>192600.01</v>
      </c>
      <c r="Z180" s="346">
        <f t="shared" si="68"/>
        <v>192700</v>
      </c>
      <c r="AA180" s="347">
        <v>20327</v>
      </c>
      <c r="AB180" s="348">
        <f t="shared" si="57"/>
        <v>192600.01</v>
      </c>
      <c r="AC180" s="346">
        <f t="shared" si="69"/>
        <v>192700</v>
      </c>
      <c r="AD180" s="347">
        <v>20327</v>
      </c>
      <c r="AE180" s="348">
        <f t="shared" si="58"/>
        <v>192600.01</v>
      </c>
      <c r="AF180" s="346">
        <f t="shared" si="70"/>
        <v>192700</v>
      </c>
      <c r="AG180" s="347">
        <v>20327</v>
      </c>
      <c r="AH180" s="348">
        <f t="shared" si="59"/>
        <v>192600.01</v>
      </c>
      <c r="AI180" s="346">
        <f t="shared" si="71"/>
        <v>192700</v>
      </c>
      <c r="AJ180" s="347">
        <v>20327</v>
      </c>
    </row>
    <row r="181" spans="1:36" x14ac:dyDescent="0.2">
      <c r="A181" s="348">
        <f t="shared" si="48"/>
        <v>167700.01</v>
      </c>
      <c r="B181" s="346">
        <f t="shared" si="60"/>
        <v>167800</v>
      </c>
      <c r="C181" s="347">
        <v>8327</v>
      </c>
      <c r="D181" s="343">
        <f t="shared" si="49"/>
        <v>167700.01</v>
      </c>
      <c r="E181" s="343">
        <f t="shared" si="61"/>
        <v>167800</v>
      </c>
      <c r="F181" s="244">
        <v>8327</v>
      </c>
      <c r="G181" s="348">
        <f t="shared" si="50"/>
        <v>167700.01</v>
      </c>
      <c r="H181" s="346">
        <f t="shared" si="62"/>
        <v>167800</v>
      </c>
      <c r="I181" s="347">
        <v>8327</v>
      </c>
      <c r="J181" s="343">
        <f t="shared" si="51"/>
        <v>167700.01</v>
      </c>
      <c r="K181" s="343">
        <f t="shared" si="63"/>
        <v>167800</v>
      </c>
      <c r="L181" s="244">
        <v>8327</v>
      </c>
      <c r="M181" s="348">
        <f t="shared" si="52"/>
        <v>167700.01</v>
      </c>
      <c r="N181" s="346">
        <f t="shared" si="64"/>
        <v>167800</v>
      </c>
      <c r="O181" s="347">
        <v>8327</v>
      </c>
      <c r="P181" s="343">
        <f t="shared" si="53"/>
        <v>167700.01</v>
      </c>
      <c r="Q181" s="343">
        <f t="shared" si="65"/>
        <v>167800</v>
      </c>
      <c r="R181" s="244">
        <v>8327</v>
      </c>
      <c r="S181" s="348">
        <f t="shared" si="54"/>
        <v>167700.01</v>
      </c>
      <c r="T181" s="346">
        <f t="shared" si="66"/>
        <v>167800</v>
      </c>
      <c r="U181" s="347">
        <v>8327</v>
      </c>
      <c r="V181" s="343">
        <f t="shared" si="55"/>
        <v>167700.01</v>
      </c>
      <c r="W181" s="343">
        <f t="shared" si="67"/>
        <v>167800</v>
      </c>
      <c r="X181" s="244">
        <v>8327</v>
      </c>
      <c r="Y181" s="348">
        <f t="shared" si="56"/>
        <v>192700.01</v>
      </c>
      <c r="Z181" s="346">
        <f t="shared" si="68"/>
        <v>192800</v>
      </c>
      <c r="AA181" s="347">
        <v>20122</v>
      </c>
      <c r="AB181" s="348">
        <f t="shared" si="57"/>
        <v>192700.01</v>
      </c>
      <c r="AC181" s="346">
        <f t="shared" si="69"/>
        <v>192800</v>
      </c>
      <c r="AD181" s="347">
        <v>20122</v>
      </c>
      <c r="AE181" s="348">
        <f t="shared" si="58"/>
        <v>192700.01</v>
      </c>
      <c r="AF181" s="346">
        <f t="shared" si="70"/>
        <v>192800</v>
      </c>
      <c r="AG181" s="347">
        <v>20122</v>
      </c>
      <c r="AH181" s="348">
        <f t="shared" si="59"/>
        <v>192700.01</v>
      </c>
      <c r="AI181" s="346">
        <f t="shared" si="71"/>
        <v>192800</v>
      </c>
      <c r="AJ181" s="347">
        <v>20122</v>
      </c>
    </row>
    <row r="182" spans="1:36" x14ac:dyDescent="0.2">
      <c r="A182" s="348">
        <f t="shared" si="48"/>
        <v>167800.01</v>
      </c>
      <c r="B182" s="346">
        <f t="shared" si="60"/>
        <v>167900</v>
      </c>
      <c r="C182" s="347">
        <v>8163</v>
      </c>
      <c r="D182" s="343">
        <f t="shared" si="49"/>
        <v>167800.01</v>
      </c>
      <c r="E182" s="343">
        <f t="shared" si="61"/>
        <v>167900</v>
      </c>
      <c r="F182" s="244">
        <v>8163</v>
      </c>
      <c r="G182" s="348">
        <f t="shared" si="50"/>
        <v>167800.01</v>
      </c>
      <c r="H182" s="346">
        <f t="shared" si="62"/>
        <v>167900</v>
      </c>
      <c r="I182" s="347">
        <v>8163</v>
      </c>
      <c r="J182" s="343">
        <f t="shared" si="51"/>
        <v>167800.01</v>
      </c>
      <c r="K182" s="343">
        <f t="shared" si="63"/>
        <v>167900</v>
      </c>
      <c r="L182" s="244">
        <v>8163</v>
      </c>
      <c r="M182" s="348">
        <f t="shared" si="52"/>
        <v>167800.01</v>
      </c>
      <c r="N182" s="346">
        <f t="shared" si="64"/>
        <v>167900</v>
      </c>
      <c r="O182" s="347">
        <v>8163</v>
      </c>
      <c r="P182" s="343">
        <f t="shared" si="53"/>
        <v>167800.01</v>
      </c>
      <c r="Q182" s="343">
        <f t="shared" si="65"/>
        <v>167900</v>
      </c>
      <c r="R182" s="244">
        <v>8163</v>
      </c>
      <c r="S182" s="348">
        <f t="shared" si="54"/>
        <v>167800.01</v>
      </c>
      <c r="T182" s="346">
        <f t="shared" si="66"/>
        <v>167900</v>
      </c>
      <c r="U182" s="347">
        <v>8163</v>
      </c>
      <c r="V182" s="343">
        <f t="shared" si="55"/>
        <v>167800.01</v>
      </c>
      <c r="W182" s="343">
        <f t="shared" si="67"/>
        <v>167900</v>
      </c>
      <c r="X182" s="244">
        <v>8163</v>
      </c>
      <c r="Y182" s="348">
        <f t="shared" si="56"/>
        <v>192800.01</v>
      </c>
      <c r="Z182" s="346">
        <f t="shared" si="68"/>
        <v>192900</v>
      </c>
      <c r="AA182" s="347">
        <v>19916</v>
      </c>
      <c r="AB182" s="348">
        <f t="shared" si="57"/>
        <v>192800.01</v>
      </c>
      <c r="AC182" s="346">
        <f t="shared" si="69"/>
        <v>192900</v>
      </c>
      <c r="AD182" s="347">
        <v>19916</v>
      </c>
      <c r="AE182" s="348">
        <f t="shared" si="58"/>
        <v>192800.01</v>
      </c>
      <c r="AF182" s="346">
        <f t="shared" si="70"/>
        <v>192900</v>
      </c>
      <c r="AG182" s="347">
        <v>19916</v>
      </c>
      <c r="AH182" s="348">
        <f t="shared" si="59"/>
        <v>192800.01</v>
      </c>
      <c r="AI182" s="346">
        <f t="shared" si="71"/>
        <v>192900</v>
      </c>
      <c r="AJ182" s="347">
        <v>19916</v>
      </c>
    </row>
    <row r="183" spans="1:36" x14ac:dyDescent="0.2">
      <c r="A183" s="348">
        <f t="shared" si="48"/>
        <v>167900.01</v>
      </c>
      <c r="B183" s="346">
        <f t="shared" si="60"/>
        <v>168000</v>
      </c>
      <c r="C183" s="347">
        <v>8000</v>
      </c>
      <c r="D183" s="343">
        <f t="shared" si="49"/>
        <v>167900.01</v>
      </c>
      <c r="E183" s="343">
        <f t="shared" si="61"/>
        <v>168000</v>
      </c>
      <c r="F183" s="244">
        <v>8000</v>
      </c>
      <c r="G183" s="348">
        <f t="shared" si="50"/>
        <v>167900.01</v>
      </c>
      <c r="H183" s="346">
        <f t="shared" si="62"/>
        <v>168000</v>
      </c>
      <c r="I183" s="347">
        <v>8000</v>
      </c>
      <c r="J183" s="343">
        <f t="shared" si="51"/>
        <v>167900.01</v>
      </c>
      <c r="K183" s="343">
        <f t="shared" si="63"/>
        <v>168000</v>
      </c>
      <c r="L183" s="244">
        <v>8000</v>
      </c>
      <c r="M183" s="348">
        <f t="shared" si="52"/>
        <v>167900.01</v>
      </c>
      <c r="N183" s="346">
        <f t="shared" si="64"/>
        <v>168000</v>
      </c>
      <c r="O183" s="347">
        <v>8000</v>
      </c>
      <c r="P183" s="343">
        <f t="shared" si="53"/>
        <v>167900.01</v>
      </c>
      <c r="Q183" s="343">
        <f t="shared" si="65"/>
        <v>168000</v>
      </c>
      <c r="R183" s="244">
        <v>8000</v>
      </c>
      <c r="S183" s="348">
        <f t="shared" si="54"/>
        <v>167900.01</v>
      </c>
      <c r="T183" s="346">
        <f t="shared" si="66"/>
        <v>168000</v>
      </c>
      <c r="U183" s="347">
        <v>8000</v>
      </c>
      <c r="V183" s="343">
        <f t="shared" si="55"/>
        <v>167900.01</v>
      </c>
      <c r="W183" s="343">
        <f t="shared" si="67"/>
        <v>168000</v>
      </c>
      <c r="X183" s="244">
        <v>8000</v>
      </c>
      <c r="Y183" s="348">
        <f t="shared" si="56"/>
        <v>192900.01</v>
      </c>
      <c r="Z183" s="346">
        <f t="shared" si="68"/>
        <v>193000</v>
      </c>
      <c r="AA183" s="347">
        <v>19711</v>
      </c>
      <c r="AB183" s="348">
        <f t="shared" si="57"/>
        <v>192900.01</v>
      </c>
      <c r="AC183" s="346">
        <f t="shared" si="69"/>
        <v>193000</v>
      </c>
      <c r="AD183" s="347">
        <v>19711</v>
      </c>
      <c r="AE183" s="348">
        <f t="shared" si="58"/>
        <v>192900.01</v>
      </c>
      <c r="AF183" s="346">
        <f t="shared" si="70"/>
        <v>193000</v>
      </c>
      <c r="AG183" s="347">
        <v>19711</v>
      </c>
      <c r="AH183" s="348">
        <f t="shared" si="59"/>
        <v>192900.01</v>
      </c>
      <c r="AI183" s="346">
        <f t="shared" si="71"/>
        <v>193000</v>
      </c>
      <c r="AJ183" s="347">
        <v>19711</v>
      </c>
    </row>
    <row r="184" spans="1:36" x14ac:dyDescent="0.2">
      <c r="A184" s="348">
        <f t="shared" si="48"/>
        <v>168000.01</v>
      </c>
      <c r="B184" s="346">
        <f t="shared" si="60"/>
        <v>168100</v>
      </c>
      <c r="C184" s="347">
        <v>7836</v>
      </c>
      <c r="D184" s="343">
        <f t="shared" si="49"/>
        <v>168000.01</v>
      </c>
      <c r="E184" s="343">
        <f t="shared" si="61"/>
        <v>168100</v>
      </c>
      <c r="F184" s="244">
        <v>7836</v>
      </c>
      <c r="G184" s="348">
        <f t="shared" si="50"/>
        <v>168000.01</v>
      </c>
      <c r="H184" s="346">
        <f t="shared" si="62"/>
        <v>168100</v>
      </c>
      <c r="I184" s="347">
        <v>7836</v>
      </c>
      <c r="J184" s="343">
        <f t="shared" si="51"/>
        <v>168000.01</v>
      </c>
      <c r="K184" s="343">
        <f t="shared" si="63"/>
        <v>168100</v>
      </c>
      <c r="L184" s="244">
        <v>7836</v>
      </c>
      <c r="M184" s="348">
        <f t="shared" si="52"/>
        <v>168000.01</v>
      </c>
      <c r="N184" s="346">
        <f t="shared" si="64"/>
        <v>168100</v>
      </c>
      <c r="O184" s="347">
        <v>7836</v>
      </c>
      <c r="P184" s="343">
        <f t="shared" si="53"/>
        <v>168000.01</v>
      </c>
      <c r="Q184" s="343">
        <f t="shared" si="65"/>
        <v>168100</v>
      </c>
      <c r="R184" s="244">
        <v>7836</v>
      </c>
      <c r="S184" s="348">
        <f t="shared" si="54"/>
        <v>168000.01</v>
      </c>
      <c r="T184" s="346">
        <f t="shared" si="66"/>
        <v>168100</v>
      </c>
      <c r="U184" s="347">
        <v>7836</v>
      </c>
      <c r="V184" s="343">
        <f t="shared" si="55"/>
        <v>168000.01</v>
      </c>
      <c r="W184" s="343">
        <f t="shared" si="67"/>
        <v>168100</v>
      </c>
      <c r="X184" s="244">
        <v>7836</v>
      </c>
      <c r="Y184" s="348">
        <f t="shared" si="56"/>
        <v>193000.01</v>
      </c>
      <c r="Z184" s="346">
        <f t="shared" si="68"/>
        <v>193100</v>
      </c>
      <c r="AA184" s="347">
        <v>19506</v>
      </c>
      <c r="AB184" s="348">
        <f t="shared" si="57"/>
        <v>193000.01</v>
      </c>
      <c r="AC184" s="346">
        <f t="shared" si="69"/>
        <v>193100</v>
      </c>
      <c r="AD184" s="347">
        <v>19506</v>
      </c>
      <c r="AE184" s="348">
        <f t="shared" si="58"/>
        <v>193000.01</v>
      </c>
      <c r="AF184" s="346">
        <f t="shared" si="70"/>
        <v>193100</v>
      </c>
      <c r="AG184" s="347">
        <v>19506</v>
      </c>
      <c r="AH184" s="348">
        <f t="shared" si="59"/>
        <v>193000.01</v>
      </c>
      <c r="AI184" s="346">
        <f t="shared" si="71"/>
        <v>193100</v>
      </c>
      <c r="AJ184" s="347">
        <v>19506</v>
      </c>
    </row>
    <row r="185" spans="1:36" x14ac:dyDescent="0.2">
      <c r="A185" s="348">
        <f t="shared" si="48"/>
        <v>168100.01</v>
      </c>
      <c r="B185" s="346">
        <f t="shared" si="60"/>
        <v>168200</v>
      </c>
      <c r="C185" s="347">
        <v>7673</v>
      </c>
      <c r="D185" s="343">
        <f t="shared" si="49"/>
        <v>168100.01</v>
      </c>
      <c r="E185" s="343">
        <f t="shared" si="61"/>
        <v>168200</v>
      </c>
      <c r="F185" s="244">
        <v>7673</v>
      </c>
      <c r="G185" s="348">
        <f t="shared" si="50"/>
        <v>168100.01</v>
      </c>
      <c r="H185" s="346">
        <f t="shared" si="62"/>
        <v>168200</v>
      </c>
      <c r="I185" s="347">
        <v>7673</v>
      </c>
      <c r="J185" s="343">
        <f t="shared" si="51"/>
        <v>168100.01</v>
      </c>
      <c r="K185" s="343">
        <f t="shared" si="63"/>
        <v>168200</v>
      </c>
      <c r="L185" s="244">
        <v>7673</v>
      </c>
      <c r="M185" s="348">
        <f t="shared" si="52"/>
        <v>168100.01</v>
      </c>
      <c r="N185" s="346">
        <f t="shared" si="64"/>
        <v>168200</v>
      </c>
      <c r="O185" s="347">
        <v>7673</v>
      </c>
      <c r="P185" s="343">
        <f t="shared" si="53"/>
        <v>168100.01</v>
      </c>
      <c r="Q185" s="343">
        <f t="shared" si="65"/>
        <v>168200</v>
      </c>
      <c r="R185" s="244">
        <v>7673</v>
      </c>
      <c r="S185" s="348">
        <f t="shared" si="54"/>
        <v>168100.01</v>
      </c>
      <c r="T185" s="346">
        <f t="shared" si="66"/>
        <v>168200</v>
      </c>
      <c r="U185" s="347">
        <v>7673</v>
      </c>
      <c r="V185" s="343">
        <f t="shared" si="55"/>
        <v>168100.01</v>
      </c>
      <c r="W185" s="343">
        <f t="shared" si="67"/>
        <v>168200</v>
      </c>
      <c r="X185" s="244">
        <v>7673</v>
      </c>
      <c r="Y185" s="348">
        <f t="shared" si="56"/>
        <v>193100.01</v>
      </c>
      <c r="Z185" s="346">
        <f t="shared" si="68"/>
        <v>193200</v>
      </c>
      <c r="AA185" s="347">
        <v>19301</v>
      </c>
      <c r="AB185" s="348">
        <f t="shared" si="57"/>
        <v>193100.01</v>
      </c>
      <c r="AC185" s="346">
        <f t="shared" si="69"/>
        <v>193200</v>
      </c>
      <c r="AD185" s="347">
        <v>19301</v>
      </c>
      <c r="AE185" s="348">
        <f t="shared" si="58"/>
        <v>193100.01</v>
      </c>
      <c r="AF185" s="346">
        <f t="shared" si="70"/>
        <v>193200</v>
      </c>
      <c r="AG185" s="347">
        <v>19301</v>
      </c>
      <c r="AH185" s="348">
        <f t="shared" si="59"/>
        <v>193100.01</v>
      </c>
      <c r="AI185" s="346">
        <f t="shared" si="71"/>
        <v>193200</v>
      </c>
      <c r="AJ185" s="347">
        <v>19301</v>
      </c>
    </row>
    <row r="186" spans="1:36" x14ac:dyDescent="0.2">
      <c r="A186" s="348">
        <f t="shared" si="48"/>
        <v>168200.01</v>
      </c>
      <c r="B186" s="346">
        <f t="shared" si="60"/>
        <v>168300</v>
      </c>
      <c r="C186" s="347">
        <v>7510</v>
      </c>
      <c r="D186" s="343">
        <f t="shared" si="49"/>
        <v>168200.01</v>
      </c>
      <c r="E186" s="343">
        <f t="shared" si="61"/>
        <v>168300</v>
      </c>
      <c r="F186" s="244">
        <v>7510</v>
      </c>
      <c r="G186" s="348">
        <f t="shared" si="50"/>
        <v>168200.01</v>
      </c>
      <c r="H186" s="346">
        <f t="shared" si="62"/>
        <v>168300</v>
      </c>
      <c r="I186" s="347">
        <v>7510</v>
      </c>
      <c r="J186" s="343">
        <f t="shared" si="51"/>
        <v>168200.01</v>
      </c>
      <c r="K186" s="343">
        <f t="shared" si="63"/>
        <v>168300</v>
      </c>
      <c r="L186" s="244">
        <v>7510</v>
      </c>
      <c r="M186" s="348">
        <f t="shared" si="52"/>
        <v>168200.01</v>
      </c>
      <c r="N186" s="346">
        <f t="shared" si="64"/>
        <v>168300</v>
      </c>
      <c r="O186" s="347">
        <v>7510</v>
      </c>
      <c r="P186" s="343">
        <f t="shared" si="53"/>
        <v>168200.01</v>
      </c>
      <c r="Q186" s="343">
        <f t="shared" si="65"/>
        <v>168300</v>
      </c>
      <c r="R186" s="244">
        <v>7510</v>
      </c>
      <c r="S186" s="348">
        <f t="shared" si="54"/>
        <v>168200.01</v>
      </c>
      <c r="T186" s="346">
        <f t="shared" si="66"/>
        <v>168300</v>
      </c>
      <c r="U186" s="347">
        <v>7510</v>
      </c>
      <c r="V186" s="343">
        <f t="shared" si="55"/>
        <v>168200.01</v>
      </c>
      <c r="W186" s="343">
        <f t="shared" si="67"/>
        <v>168300</v>
      </c>
      <c r="X186" s="244">
        <v>7510</v>
      </c>
      <c r="Y186" s="348">
        <f t="shared" si="56"/>
        <v>193200.01</v>
      </c>
      <c r="Z186" s="346">
        <f t="shared" si="68"/>
        <v>193300</v>
      </c>
      <c r="AA186" s="347">
        <v>19096</v>
      </c>
      <c r="AB186" s="348">
        <f t="shared" si="57"/>
        <v>193200.01</v>
      </c>
      <c r="AC186" s="346">
        <f t="shared" si="69"/>
        <v>193300</v>
      </c>
      <c r="AD186" s="347">
        <v>19096</v>
      </c>
      <c r="AE186" s="348">
        <f t="shared" si="58"/>
        <v>193200.01</v>
      </c>
      <c r="AF186" s="346">
        <f t="shared" si="70"/>
        <v>193300</v>
      </c>
      <c r="AG186" s="347">
        <v>19096</v>
      </c>
      <c r="AH186" s="348">
        <f t="shared" si="59"/>
        <v>193200.01</v>
      </c>
      <c r="AI186" s="346">
        <f t="shared" si="71"/>
        <v>193300</v>
      </c>
      <c r="AJ186" s="347">
        <v>19096</v>
      </c>
    </row>
    <row r="187" spans="1:36" x14ac:dyDescent="0.2">
      <c r="A187" s="348">
        <f t="shared" si="48"/>
        <v>168300.01</v>
      </c>
      <c r="B187" s="346">
        <f t="shared" si="60"/>
        <v>168400</v>
      </c>
      <c r="C187" s="347">
        <v>7347</v>
      </c>
      <c r="D187" s="343">
        <f t="shared" si="49"/>
        <v>168300.01</v>
      </c>
      <c r="E187" s="343">
        <f t="shared" si="61"/>
        <v>168400</v>
      </c>
      <c r="F187" s="244">
        <v>7347</v>
      </c>
      <c r="G187" s="348">
        <f t="shared" si="50"/>
        <v>168300.01</v>
      </c>
      <c r="H187" s="346">
        <f t="shared" si="62"/>
        <v>168400</v>
      </c>
      <c r="I187" s="347">
        <v>7347</v>
      </c>
      <c r="J187" s="343">
        <f t="shared" si="51"/>
        <v>168300.01</v>
      </c>
      <c r="K187" s="343">
        <f t="shared" si="63"/>
        <v>168400</v>
      </c>
      <c r="L187" s="244">
        <v>7347</v>
      </c>
      <c r="M187" s="348">
        <f t="shared" si="52"/>
        <v>168300.01</v>
      </c>
      <c r="N187" s="346">
        <f t="shared" si="64"/>
        <v>168400</v>
      </c>
      <c r="O187" s="347">
        <v>7347</v>
      </c>
      <c r="P187" s="343">
        <f t="shared" si="53"/>
        <v>168300.01</v>
      </c>
      <c r="Q187" s="343">
        <f t="shared" si="65"/>
        <v>168400</v>
      </c>
      <c r="R187" s="244">
        <v>7347</v>
      </c>
      <c r="S187" s="348">
        <f t="shared" si="54"/>
        <v>168300.01</v>
      </c>
      <c r="T187" s="346">
        <f t="shared" si="66"/>
        <v>168400</v>
      </c>
      <c r="U187" s="347">
        <v>7347</v>
      </c>
      <c r="V187" s="343">
        <f t="shared" si="55"/>
        <v>168300.01</v>
      </c>
      <c r="W187" s="343">
        <f t="shared" si="67"/>
        <v>168400</v>
      </c>
      <c r="X187" s="244">
        <v>7347</v>
      </c>
      <c r="Y187" s="348">
        <f t="shared" si="56"/>
        <v>193300.01</v>
      </c>
      <c r="Z187" s="346">
        <f t="shared" si="68"/>
        <v>193400</v>
      </c>
      <c r="AA187" s="347">
        <v>18892</v>
      </c>
      <c r="AB187" s="348">
        <f t="shared" si="57"/>
        <v>193300.01</v>
      </c>
      <c r="AC187" s="346">
        <f t="shared" si="69"/>
        <v>193400</v>
      </c>
      <c r="AD187" s="347">
        <v>18892</v>
      </c>
      <c r="AE187" s="348">
        <f t="shared" si="58"/>
        <v>193300.01</v>
      </c>
      <c r="AF187" s="346">
        <f t="shared" si="70"/>
        <v>193400</v>
      </c>
      <c r="AG187" s="347">
        <v>18892</v>
      </c>
      <c r="AH187" s="348">
        <f t="shared" si="59"/>
        <v>193300.01</v>
      </c>
      <c r="AI187" s="346">
        <f t="shared" si="71"/>
        <v>193400</v>
      </c>
      <c r="AJ187" s="347">
        <v>18892</v>
      </c>
    </row>
    <row r="188" spans="1:36" x14ac:dyDescent="0.2">
      <c r="A188" s="348">
        <f t="shared" si="48"/>
        <v>168400.01</v>
      </c>
      <c r="B188" s="346">
        <f t="shared" si="60"/>
        <v>168500</v>
      </c>
      <c r="C188" s="347">
        <v>7184</v>
      </c>
      <c r="D188" s="343">
        <f t="shared" si="49"/>
        <v>168400.01</v>
      </c>
      <c r="E188" s="343">
        <f t="shared" si="61"/>
        <v>168500</v>
      </c>
      <c r="F188" s="244">
        <v>7184</v>
      </c>
      <c r="G188" s="348">
        <f t="shared" si="50"/>
        <v>168400.01</v>
      </c>
      <c r="H188" s="346">
        <f t="shared" si="62"/>
        <v>168500</v>
      </c>
      <c r="I188" s="347">
        <v>7184</v>
      </c>
      <c r="J188" s="343">
        <f t="shared" si="51"/>
        <v>168400.01</v>
      </c>
      <c r="K188" s="343">
        <f t="shared" si="63"/>
        <v>168500</v>
      </c>
      <c r="L188" s="244">
        <v>7184</v>
      </c>
      <c r="M188" s="348">
        <f t="shared" si="52"/>
        <v>168400.01</v>
      </c>
      <c r="N188" s="346">
        <f t="shared" si="64"/>
        <v>168500</v>
      </c>
      <c r="O188" s="347">
        <v>7184</v>
      </c>
      <c r="P188" s="343">
        <f t="shared" si="53"/>
        <v>168400.01</v>
      </c>
      <c r="Q188" s="343">
        <f t="shared" si="65"/>
        <v>168500</v>
      </c>
      <c r="R188" s="244">
        <v>7184</v>
      </c>
      <c r="S188" s="348">
        <f t="shared" si="54"/>
        <v>168400.01</v>
      </c>
      <c r="T188" s="346">
        <f t="shared" si="66"/>
        <v>168500</v>
      </c>
      <c r="U188" s="347">
        <v>7184</v>
      </c>
      <c r="V188" s="343">
        <f t="shared" si="55"/>
        <v>168400.01</v>
      </c>
      <c r="W188" s="343">
        <f t="shared" si="67"/>
        <v>168500</v>
      </c>
      <c r="X188" s="244">
        <v>7184</v>
      </c>
      <c r="Y188" s="348">
        <f t="shared" si="56"/>
        <v>193400.01</v>
      </c>
      <c r="Z188" s="346">
        <f t="shared" si="68"/>
        <v>193500</v>
      </c>
      <c r="AA188" s="347">
        <v>18687</v>
      </c>
      <c r="AB188" s="348">
        <f t="shared" si="57"/>
        <v>193400.01</v>
      </c>
      <c r="AC188" s="346">
        <f t="shared" si="69"/>
        <v>193500</v>
      </c>
      <c r="AD188" s="347">
        <v>18687</v>
      </c>
      <c r="AE188" s="348">
        <f t="shared" si="58"/>
        <v>193400.01</v>
      </c>
      <c r="AF188" s="346">
        <f t="shared" si="70"/>
        <v>193500</v>
      </c>
      <c r="AG188" s="347">
        <v>18687</v>
      </c>
      <c r="AH188" s="348">
        <f t="shared" si="59"/>
        <v>193400.01</v>
      </c>
      <c r="AI188" s="346">
        <f t="shared" si="71"/>
        <v>193500</v>
      </c>
      <c r="AJ188" s="347">
        <v>18687</v>
      </c>
    </row>
    <row r="189" spans="1:36" x14ac:dyDescent="0.2">
      <c r="A189" s="348">
        <f t="shared" si="48"/>
        <v>168500.01</v>
      </c>
      <c r="B189" s="346">
        <f t="shared" si="60"/>
        <v>168600</v>
      </c>
      <c r="C189" s="347">
        <v>7022</v>
      </c>
      <c r="D189" s="343">
        <f t="shared" si="49"/>
        <v>168500.01</v>
      </c>
      <c r="E189" s="343">
        <f t="shared" si="61"/>
        <v>168600</v>
      </c>
      <c r="F189" s="244">
        <v>7022</v>
      </c>
      <c r="G189" s="348">
        <f t="shared" si="50"/>
        <v>168500.01</v>
      </c>
      <c r="H189" s="346">
        <f t="shared" si="62"/>
        <v>168600</v>
      </c>
      <c r="I189" s="347">
        <v>7022</v>
      </c>
      <c r="J189" s="343">
        <f t="shared" si="51"/>
        <v>168500.01</v>
      </c>
      <c r="K189" s="343">
        <f t="shared" si="63"/>
        <v>168600</v>
      </c>
      <c r="L189" s="244">
        <v>7022</v>
      </c>
      <c r="M189" s="348">
        <f t="shared" si="52"/>
        <v>168500.01</v>
      </c>
      <c r="N189" s="346">
        <f t="shared" si="64"/>
        <v>168600</v>
      </c>
      <c r="O189" s="347">
        <v>7022</v>
      </c>
      <c r="P189" s="343">
        <f t="shared" si="53"/>
        <v>168500.01</v>
      </c>
      <c r="Q189" s="343">
        <f t="shared" si="65"/>
        <v>168600</v>
      </c>
      <c r="R189" s="244">
        <v>7022</v>
      </c>
      <c r="S189" s="348">
        <f t="shared" si="54"/>
        <v>168500.01</v>
      </c>
      <c r="T189" s="346">
        <f t="shared" si="66"/>
        <v>168600</v>
      </c>
      <c r="U189" s="347">
        <v>7022</v>
      </c>
      <c r="V189" s="343">
        <f t="shared" si="55"/>
        <v>168500.01</v>
      </c>
      <c r="W189" s="343">
        <f t="shared" si="67"/>
        <v>168600</v>
      </c>
      <c r="X189" s="244">
        <v>7022</v>
      </c>
      <c r="Y189" s="348">
        <f t="shared" si="56"/>
        <v>193500.01</v>
      </c>
      <c r="Z189" s="346">
        <f t="shared" si="68"/>
        <v>193600</v>
      </c>
      <c r="AA189" s="347">
        <v>18483</v>
      </c>
      <c r="AB189" s="348">
        <f t="shared" si="57"/>
        <v>193500.01</v>
      </c>
      <c r="AC189" s="346">
        <f t="shared" si="69"/>
        <v>193600</v>
      </c>
      <c r="AD189" s="347">
        <v>18483</v>
      </c>
      <c r="AE189" s="348">
        <f t="shared" si="58"/>
        <v>193500.01</v>
      </c>
      <c r="AF189" s="346">
        <f t="shared" si="70"/>
        <v>193600</v>
      </c>
      <c r="AG189" s="347">
        <v>18483</v>
      </c>
      <c r="AH189" s="348">
        <f t="shared" si="59"/>
        <v>193500.01</v>
      </c>
      <c r="AI189" s="346">
        <f t="shared" si="71"/>
        <v>193600</v>
      </c>
      <c r="AJ189" s="347">
        <v>18483</v>
      </c>
    </row>
    <row r="190" spans="1:36" x14ac:dyDescent="0.2">
      <c r="A190" s="348">
        <f t="shared" si="48"/>
        <v>168600.01</v>
      </c>
      <c r="B190" s="346">
        <f t="shared" si="60"/>
        <v>168700</v>
      </c>
      <c r="C190" s="347">
        <v>6859</v>
      </c>
      <c r="D190" s="343">
        <f t="shared" si="49"/>
        <v>168600.01</v>
      </c>
      <c r="E190" s="343">
        <f t="shared" si="61"/>
        <v>168700</v>
      </c>
      <c r="F190" s="244">
        <v>6859</v>
      </c>
      <c r="G190" s="348">
        <f t="shared" si="50"/>
        <v>168600.01</v>
      </c>
      <c r="H190" s="346">
        <f t="shared" si="62"/>
        <v>168700</v>
      </c>
      <c r="I190" s="347">
        <v>6859</v>
      </c>
      <c r="J190" s="343">
        <f t="shared" si="51"/>
        <v>168600.01</v>
      </c>
      <c r="K190" s="343">
        <f t="shared" si="63"/>
        <v>168700</v>
      </c>
      <c r="L190" s="244">
        <v>6859</v>
      </c>
      <c r="M190" s="348">
        <f t="shared" si="52"/>
        <v>168600.01</v>
      </c>
      <c r="N190" s="346">
        <f t="shared" si="64"/>
        <v>168700</v>
      </c>
      <c r="O190" s="347">
        <v>6859</v>
      </c>
      <c r="P190" s="343">
        <f t="shared" si="53"/>
        <v>168600.01</v>
      </c>
      <c r="Q190" s="343">
        <f t="shared" si="65"/>
        <v>168700</v>
      </c>
      <c r="R190" s="244">
        <v>6859</v>
      </c>
      <c r="S190" s="348">
        <f t="shared" si="54"/>
        <v>168600.01</v>
      </c>
      <c r="T190" s="346">
        <f t="shared" si="66"/>
        <v>168700</v>
      </c>
      <c r="U190" s="347">
        <v>6859</v>
      </c>
      <c r="V190" s="343">
        <f t="shared" si="55"/>
        <v>168600.01</v>
      </c>
      <c r="W190" s="343">
        <f t="shared" si="67"/>
        <v>168700</v>
      </c>
      <c r="X190" s="244">
        <v>6859</v>
      </c>
      <c r="Y190" s="348">
        <f t="shared" si="56"/>
        <v>193600.01</v>
      </c>
      <c r="Z190" s="346">
        <f t="shared" si="68"/>
        <v>193700</v>
      </c>
      <c r="AA190" s="347">
        <v>18279</v>
      </c>
      <c r="AB190" s="348">
        <f t="shared" si="57"/>
        <v>193600.01</v>
      </c>
      <c r="AC190" s="346">
        <f t="shared" si="69"/>
        <v>193700</v>
      </c>
      <c r="AD190" s="347">
        <v>18279</v>
      </c>
      <c r="AE190" s="348">
        <f t="shared" si="58"/>
        <v>193600.01</v>
      </c>
      <c r="AF190" s="346">
        <f t="shared" si="70"/>
        <v>193700</v>
      </c>
      <c r="AG190" s="347">
        <v>18279</v>
      </c>
      <c r="AH190" s="348">
        <f t="shared" si="59"/>
        <v>193600.01</v>
      </c>
      <c r="AI190" s="346">
        <f t="shared" si="71"/>
        <v>193700</v>
      </c>
      <c r="AJ190" s="347">
        <v>18279</v>
      </c>
    </row>
    <row r="191" spans="1:36" x14ac:dyDescent="0.2">
      <c r="A191" s="348">
        <f t="shared" si="48"/>
        <v>168700.01</v>
      </c>
      <c r="B191" s="346">
        <f t="shared" si="60"/>
        <v>168800</v>
      </c>
      <c r="C191" s="347">
        <v>6697</v>
      </c>
      <c r="D191" s="343">
        <f t="shared" si="49"/>
        <v>168700.01</v>
      </c>
      <c r="E191" s="343">
        <f t="shared" si="61"/>
        <v>168800</v>
      </c>
      <c r="F191" s="244">
        <v>6697</v>
      </c>
      <c r="G191" s="348">
        <f t="shared" si="50"/>
        <v>168700.01</v>
      </c>
      <c r="H191" s="346">
        <f t="shared" si="62"/>
        <v>168800</v>
      </c>
      <c r="I191" s="347">
        <v>6697</v>
      </c>
      <c r="J191" s="343">
        <f t="shared" si="51"/>
        <v>168700.01</v>
      </c>
      <c r="K191" s="343">
        <f t="shared" si="63"/>
        <v>168800</v>
      </c>
      <c r="L191" s="244">
        <v>6697</v>
      </c>
      <c r="M191" s="348">
        <f t="shared" si="52"/>
        <v>168700.01</v>
      </c>
      <c r="N191" s="346">
        <f t="shared" si="64"/>
        <v>168800</v>
      </c>
      <c r="O191" s="347">
        <v>6697</v>
      </c>
      <c r="P191" s="343">
        <f t="shared" si="53"/>
        <v>168700.01</v>
      </c>
      <c r="Q191" s="343">
        <f t="shared" si="65"/>
        <v>168800</v>
      </c>
      <c r="R191" s="244">
        <v>6697</v>
      </c>
      <c r="S191" s="348">
        <f t="shared" si="54"/>
        <v>168700.01</v>
      </c>
      <c r="T191" s="346">
        <f t="shared" si="66"/>
        <v>168800</v>
      </c>
      <c r="U191" s="347">
        <v>6697</v>
      </c>
      <c r="V191" s="343">
        <f t="shared" si="55"/>
        <v>168700.01</v>
      </c>
      <c r="W191" s="343">
        <f t="shared" si="67"/>
        <v>168800</v>
      </c>
      <c r="X191" s="244">
        <v>6697</v>
      </c>
      <c r="Y191" s="348">
        <f t="shared" si="56"/>
        <v>193700.01</v>
      </c>
      <c r="Z191" s="346">
        <f t="shared" si="68"/>
        <v>193800</v>
      </c>
      <c r="AA191" s="347">
        <v>18076</v>
      </c>
      <c r="AB191" s="348">
        <f t="shared" si="57"/>
        <v>193700.01</v>
      </c>
      <c r="AC191" s="346">
        <f t="shared" si="69"/>
        <v>193800</v>
      </c>
      <c r="AD191" s="347">
        <v>18076</v>
      </c>
      <c r="AE191" s="348">
        <f t="shared" si="58"/>
        <v>193700.01</v>
      </c>
      <c r="AF191" s="346">
        <f t="shared" si="70"/>
        <v>193800</v>
      </c>
      <c r="AG191" s="347">
        <v>18076</v>
      </c>
      <c r="AH191" s="348">
        <f t="shared" si="59"/>
        <v>193700.01</v>
      </c>
      <c r="AI191" s="346">
        <f t="shared" si="71"/>
        <v>193800</v>
      </c>
      <c r="AJ191" s="347">
        <v>18076</v>
      </c>
    </row>
    <row r="192" spans="1:36" x14ac:dyDescent="0.2">
      <c r="A192" s="348">
        <f t="shared" si="48"/>
        <v>168800.01</v>
      </c>
      <c r="B192" s="346">
        <f t="shared" si="60"/>
        <v>168900</v>
      </c>
      <c r="C192" s="347">
        <v>6534</v>
      </c>
      <c r="D192" s="343">
        <f t="shared" si="49"/>
        <v>168800.01</v>
      </c>
      <c r="E192" s="343">
        <f t="shared" si="61"/>
        <v>168900</v>
      </c>
      <c r="F192" s="244">
        <v>6534</v>
      </c>
      <c r="G192" s="348">
        <f t="shared" si="50"/>
        <v>168800.01</v>
      </c>
      <c r="H192" s="346">
        <f t="shared" si="62"/>
        <v>168900</v>
      </c>
      <c r="I192" s="347">
        <v>6534</v>
      </c>
      <c r="J192" s="343">
        <f t="shared" si="51"/>
        <v>168800.01</v>
      </c>
      <c r="K192" s="343">
        <f t="shared" si="63"/>
        <v>168900</v>
      </c>
      <c r="L192" s="244">
        <v>6534</v>
      </c>
      <c r="M192" s="348">
        <f t="shared" si="52"/>
        <v>168800.01</v>
      </c>
      <c r="N192" s="346">
        <f t="shared" si="64"/>
        <v>168900</v>
      </c>
      <c r="O192" s="347">
        <v>6534</v>
      </c>
      <c r="P192" s="343">
        <f t="shared" si="53"/>
        <v>168800.01</v>
      </c>
      <c r="Q192" s="343">
        <f t="shared" si="65"/>
        <v>168900</v>
      </c>
      <c r="R192" s="244">
        <v>6534</v>
      </c>
      <c r="S192" s="348">
        <f t="shared" si="54"/>
        <v>168800.01</v>
      </c>
      <c r="T192" s="346">
        <f t="shared" si="66"/>
        <v>168900</v>
      </c>
      <c r="U192" s="347">
        <v>6534</v>
      </c>
      <c r="V192" s="343">
        <f t="shared" si="55"/>
        <v>168800.01</v>
      </c>
      <c r="W192" s="343">
        <f t="shared" si="67"/>
        <v>168900</v>
      </c>
      <c r="X192" s="244">
        <v>6534</v>
      </c>
      <c r="Y192" s="348">
        <f t="shared" si="56"/>
        <v>193800.01</v>
      </c>
      <c r="Z192" s="346">
        <f t="shared" si="68"/>
        <v>193900</v>
      </c>
      <c r="AA192" s="347">
        <v>17872</v>
      </c>
      <c r="AB192" s="348">
        <f t="shared" si="57"/>
        <v>193800.01</v>
      </c>
      <c r="AC192" s="346">
        <f t="shared" si="69"/>
        <v>193900</v>
      </c>
      <c r="AD192" s="347">
        <v>17872</v>
      </c>
      <c r="AE192" s="348">
        <f t="shared" si="58"/>
        <v>193800.01</v>
      </c>
      <c r="AF192" s="346">
        <f t="shared" si="70"/>
        <v>193900</v>
      </c>
      <c r="AG192" s="347">
        <v>17872</v>
      </c>
      <c r="AH192" s="348">
        <f t="shared" si="59"/>
        <v>193800.01</v>
      </c>
      <c r="AI192" s="346">
        <f t="shared" si="71"/>
        <v>193900</v>
      </c>
      <c r="AJ192" s="347">
        <v>17872</v>
      </c>
    </row>
    <row r="193" spans="1:36" x14ac:dyDescent="0.2">
      <c r="A193" s="348">
        <f t="shared" si="48"/>
        <v>168900.01</v>
      </c>
      <c r="B193" s="346">
        <f t="shared" si="60"/>
        <v>169000</v>
      </c>
      <c r="C193" s="347">
        <v>6372</v>
      </c>
      <c r="D193" s="343">
        <f t="shared" si="49"/>
        <v>168900.01</v>
      </c>
      <c r="E193" s="343">
        <f t="shared" si="61"/>
        <v>169000</v>
      </c>
      <c r="F193" s="244">
        <v>6372</v>
      </c>
      <c r="G193" s="348">
        <f t="shared" si="50"/>
        <v>168900.01</v>
      </c>
      <c r="H193" s="346">
        <f t="shared" si="62"/>
        <v>169000</v>
      </c>
      <c r="I193" s="347">
        <v>6372</v>
      </c>
      <c r="J193" s="343">
        <f t="shared" si="51"/>
        <v>168900.01</v>
      </c>
      <c r="K193" s="343">
        <f t="shared" si="63"/>
        <v>169000</v>
      </c>
      <c r="L193" s="244">
        <v>6372</v>
      </c>
      <c r="M193" s="348">
        <f t="shared" si="52"/>
        <v>168900.01</v>
      </c>
      <c r="N193" s="346">
        <f t="shared" si="64"/>
        <v>169000</v>
      </c>
      <c r="O193" s="347">
        <v>6372</v>
      </c>
      <c r="P193" s="343">
        <f t="shared" si="53"/>
        <v>168900.01</v>
      </c>
      <c r="Q193" s="343">
        <f t="shared" si="65"/>
        <v>169000</v>
      </c>
      <c r="R193" s="244">
        <v>6372</v>
      </c>
      <c r="S193" s="348">
        <f t="shared" si="54"/>
        <v>168900.01</v>
      </c>
      <c r="T193" s="346">
        <f t="shared" si="66"/>
        <v>169000</v>
      </c>
      <c r="U193" s="347">
        <v>6372</v>
      </c>
      <c r="V193" s="343">
        <f t="shared" si="55"/>
        <v>168900.01</v>
      </c>
      <c r="W193" s="343">
        <f t="shared" si="67"/>
        <v>169000</v>
      </c>
      <c r="X193" s="244">
        <v>6372</v>
      </c>
      <c r="Y193" s="348">
        <f t="shared" si="56"/>
        <v>193900.01</v>
      </c>
      <c r="Z193" s="346">
        <f t="shared" si="68"/>
        <v>194000</v>
      </c>
      <c r="AA193" s="347">
        <v>17669</v>
      </c>
      <c r="AB193" s="348">
        <f t="shared" si="57"/>
        <v>193900.01</v>
      </c>
      <c r="AC193" s="346">
        <f t="shared" si="69"/>
        <v>194000</v>
      </c>
      <c r="AD193" s="347">
        <v>17669</v>
      </c>
      <c r="AE193" s="348">
        <f t="shared" si="58"/>
        <v>193900.01</v>
      </c>
      <c r="AF193" s="346">
        <f t="shared" si="70"/>
        <v>194000</v>
      </c>
      <c r="AG193" s="347">
        <v>17669</v>
      </c>
      <c r="AH193" s="348">
        <f t="shared" si="59"/>
        <v>193900.01</v>
      </c>
      <c r="AI193" s="346">
        <f t="shared" si="71"/>
        <v>194000</v>
      </c>
      <c r="AJ193" s="347">
        <v>17669</v>
      </c>
    </row>
    <row r="194" spans="1:36" x14ac:dyDescent="0.2">
      <c r="A194" s="348">
        <f t="shared" si="48"/>
        <v>169000.01</v>
      </c>
      <c r="B194" s="346">
        <f t="shared" si="60"/>
        <v>169100</v>
      </c>
      <c r="C194" s="347">
        <v>6210</v>
      </c>
      <c r="D194" s="343">
        <f t="shared" si="49"/>
        <v>169000.01</v>
      </c>
      <c r="E194" s="343">
        <f t="shared" si="61"/>
        <v>169100</v>
      </c>
      <c r="F194" s="244">
        <v>6210</v>
      </c>
      <c r="G194" s="348">
        <f t="shared" si="50"/>
        <v>169000.01</v>
      </c>
      <c r="H194" s="346">
        <f t="shared" si="62"/>
        <v>169100</v>
      </c>
      <c r="I194" s="347">
        <v>6210</v>
      </c>
      <c r="J194" s="343">
        <f t="shared" si="51"/>
        <v>169000.01</v>
      </c>
      <c r="K194" s="343">
        <f t="shared" si="63"/>
        <v>169100</v>
      </c>
      <c r="L194" s="244">
        <v>6210</v>
      </c>
      <c r="M194" s="348">
        <f t="shared" si="52"/>
        <v>169000.01</v>
      </c>
      <c r="N194" s="346">
        <f t="shared" si="64"/>
        <v>169100</v>
      </c>
      <c r="O194" s="347">
        <v>6210</v>
      </c>
      <c r="P194" s="343">
        <f t="shared" si="53"/>
        <v>169000.01</v>
      </c>
      <c r="Q194" s="343">
        <f t="shared" si="65"/>
        <v>169100</v>
      </c>
      <c r="R194" s="244">
        <v>6210</v>
      </c>
      <c r="S194" s="348">
        <f t="shared" si="54"/>
        <v>169000.01</v>
      </c>
      <c r="T194" s="346">
        <f t="shared" si="66"/>
        <v>169100</v>
      </c>
      <c r="U194" s="347">
        <v>6210</v>
      </c>
      <c r="V194" s="343">
        <f t="shared" si="55"/>
        <v>169000.01</v>
      </c>
      <c r="W194" s="343">
        <f t="shared" si="67"/>
        <v>169100</v>
      </c>
      <c r="X194" s="244">
        <v>6210</v>
      </c>
      <c r="Y194" s="348">
        <f t="shared" si="56"/>
        <v>194000.01</v>
      </c>
      <c r="Z194" s="346">
        <f t="shared" si="68"/>
        <v>194100</v>
      </c>
      <c r="AA194" s="347">
        <v>17465</v>
      </c>
      <c r="AB194" s="348">
        <f t="shared" si="57"/>
        <v>194000.01</v>
      </c>
      <c r="AC194" s="346">
        <f t="shared" si="69"/>
        <v>194100</v>
      </c>
      <c r="AD194" s="347">
        <v>17465</v>
      </c>
      <c r="AE194" s="348">
        <f t="shared" si="58"/>
        <v>194000.01</v>
      </c>
      <c r="AF194" s="346">
        <f t="shared" si="70"/>
        <v>194100</v>
      </c>
      <c r="AG194" s="347">
        <v>17465</v>
      </c>
      <c r="AH194" s="348">
        <f t="shared" si="59"/>
        <v>194000.01</v>
      </c>
      <c r="AI194" s="346">
        <f t="shared" si="71"/>
        <v>194100</v>
      </c>
      <c r="AJ194" s="347">
        <v>17465</v>
      </c>
    </row>
    <row r="195" spans="1:36" x14ac:dyDescent="0.2">
      <c r="A195" s="348">
        <f t="shared" si="48"/>
        <v>169100.01</v>
      </c>
      <c r="B195" s="346">
        <f t="shared" si="60"/>
        <v>169200</v>
      </c>
      <c r="C195" s="347">
        <v>6049</v>
      </c>
      <c r="D195" s="343">
        <f t="shared" si="49"/>
        <v>169100.01</v>
      </c>
      <c r="E195" s="343">
        <f t="shared" si="61"/>
        <v>169200</v>
      </c>
      <c r="F195" s="244">
        <v>6049</v>
      </c>
      <c r="G195" s="348">
        <f t="shared" si="50"/>
        <v>169100.01</v>
      </c>
      <c r="H195" s="346">
        <f t="shared" si="62"/>
        <v>169200</v>
      </c>
      <c r="I195" s="347">
        <v>6049</v>
      </c>
      <c r="J195" s="343">
        <f t="shared" si="51"/>
        <v>169100.01</v>
      </c>
      <c r="K195" s="343">
        <f t="shared" si="63"/>
        <v>169200</v>
      </c>
      <c r="L195" s="244">
        <v>6049</v>
      </c>
      <c r="M195" s="348">
        <f t="shared" si="52"/>
        <v>169100.01</v>
      </c>
      <c r="N195" s="346">
        <f t="shared" si="64"/>
        <v>169200</v>
      </c>
      <c r="O195" s="347">
        <v>6049</v>
      </c>
      <c r="P195" s="343">
        <f t="shared" si="53"/>
        <v>169100.01</v>
      </c>
      <c r="Q195" s="343">
        <f t="shared" si="65"/>
        <v>169200</v>
      </c>
      <c r="R195" s="244">
        <v>6049</v>
      </c>
      <c r="S195" s="348">
        <f t="shared" si="54"/>
        <v>169100.01</v>
      </c>
      <c r="T195" s="346">
        <f t="shared" si="66"/>
        <v>169200</v>
      </c>
      <c r="U195" s="347">
        <v>6049</v>
      </c>
      <c r="V195" s="343">
        <f t="shared" si="55"/>
        <v>169100.01</v>
      </c>
      <c r="W195" s="343">
        <f t="shared" si="67"/>
        <v>169200</v>
      </c>
      <c r="X195" s="244">
        <v>6049</v>
      </c>
      <c r="Y195" s="348">
        <f t="shared" si="56"/>
        <v>194100.01</v>
      </c>
      <c r="Z195" s="346">
        <f t="shared" si="68"/>
        <v>194200</v>
      </c>
      <c r="AA195" s="347">
        <v>17262</v>
      </c>
      <c r="AB195" s="348">
        <f t="shared" si="57"/>
        <v>194100.01</v>
      </c>
      <c r="AC195" s="346">
        <f t="shared" si="69"/>
        <v>194200</v>
      </c>
      <c r="AD195" s="347">
        <v>17262</v>
      </c>
      <c r="AE195" s="348">
        <f t="shared" si="58"/>
        <v>194100.01</v>
      </c>
      <c r="AF195" s="346">
        <f t="shared" si="70"/>
        <v>194200</v>
      </c>
      <c r="AG195" s="347">
        <v>17262</v>
      </c>
      <c r="AH195" s="348">
        <f t="shared" si="59"/>
        <v>194100.01</v>
      </c>
      <c r="AI195" s="346">
        <f t="shared" si="71"/>
        <v>194200</v>
      </c>
      <c r="AJ195" s="347">
        <v>17262</v>
      </c>
    </row>
    <row r="196" spans="1:36" x14ac:dyDescent="0.2">
      <c r="A196" s="348">
        <f t="shared" si="48"/>
        <v>169200.01</v>
      </c>
      <c r="B196" s="346">
        <f t="shared" si="60"/>
        <v>169300</v>
      </c>
      <c r="C196" s="347">
        <v>5887</v>
      </c>
      <c r="D196" s="343">
        <f t="shared" si="49"/>
        <v>169200.01</v>
      </c>
      <c r="E196" s="343">
        <f t="shared" si="61"/>
        <v>169300</v>
      </c>
      <c r="F196" s="244">
        <v>5887</v>
      </c>
      <c r="G196" s="348">
        <f t="shared" si="50"/>
        <v>169200.01</v>
      </c>
      <c r="H196" s="346">
        <f t="shared" si="62"/>
        <v>169300</v>
      </c>
      <c r="I196" s="347">
        <v>5887</v>
      </c>
      <c r="J196" s="343">
        <f t="shared" si="51"/>
        <v>169200.01</v>
      </c>
      <c r="K196" s="343">
        <f t="shared" si="63"/>
        <v>169300</v>
      </c>
      <c r="L196" s="244">
        <v>5887</v>
      </c>
      <c r="M196" s="348">
        <f t="shared" si="52"/>
        <v>169200.01</v>
      </c>
      <c r="N196" s="346">
        <f t="shared" si="64"/>
        <v>169300</v>
      </c>
      <c r="O196" s="347">
        <v>5887</v>
      </c>
      <c r="P196" s="343">
        <f t="shared" si="53"/>
        <v>169200.01</v>
      </c>
      <c r="Q196" s="343">
        <f t="shared" si="65"/>
        <v>169300</v>
      </c>
      <c r="R196" s="244">
        <v>5887</v>
      </c>
      <c r="S196" s="348">
        <f t="shared" si="54"/>
        <v>169200.01</v>
      </c>
      <c r="T196" s="346">
        <f t="shared" si="66"/>
        <v>169300</v>
      </c>
      <c r="U196" s="347">
        <v>5887</v>
      </c>
      <c r="V196" s="343">
        <f t="shared" si="55"/>
        <v>169200.01</v>
      </c>
      <c r="W196" s="343">
        <f t="shared" si="67"/>
        <v>169300</v>
      </c>
      <c r="X196" s="244">
        <v>5887</v>
      </c>
      <c r="Y196" s="348">
        <f t="shared" si="56"/>
        <v>194200.01</v>
      </c>
      <c r="Z196" s="346">
        <f t="shared" si="68"/>
        <v>194300</v>
      </c>
      <c r="AA196" s="347">
        <v>17060</v>
      </c>
      <c r="AB196" s="348">
        <f t="shared" si="57"/>
        <v>194200.01</v>
      </c>
      <c r="AC196" s="346">
        <f t="shared" si="69"/>
        <v>194300</v>
      </c>
      <c r="AD196" s="347">
        <v>17060</v>
      </c>
      <c r="AE196" s="348">
        <f t="shared" si="58"/>
        <v>194200.01</v>
      </c>
      <c r="AF196" s="346">
        <f t="shared" si="70"/>
        <v>194300</v>
      </c>
      <c r="AG196" s="347">
        <v>17060</v>
      </c>
      <c r="AH196" s="348">
        <f t="shared" si="59"/>
        <v>194200.01</v>
      </c>
      <c r="AI196" s="346">
        <f t="shared" si="71"/>
        <v>194300</v>
      </c>
      <c r="AJ196" s="347">
        <v>17060</v>
      </c>
    </row>
    <row r="197" spans="1:36" x14ac:dyDescent="0.2">
      <c r="A197" s="348">
        <f t="shared" si="48"/>
        <v>169300.01</v>
      </c>
      <c r="B197" s="346">
        <f t="shared" si="60"/>
        <v>169400</v>
      </c>
      <c r="C197" s="347">
        <v>5726</v>
      </c>
      <c r="D197" s="343">
        <f t="shared" si="49"/>
        <v>169300.01</v>
      </c>
      <c r="E197" s="343">
        <f t="shared" si="61"/>
        <v>169400</v>
      </c>
      <c r="F197" s="244">
        <v>5726</v>
      </c>
      <c r="G197" s="348">
        <f t="shared" si="50"/>
        <v>169300.01</v>
      </c>
      <c r="H197" s="346">
        <f t="shared" si="62"/>
        <v>169400</v>
      </c>
      <c r="I197" s="347">
        <v>5726</v>
      </c>
      <c r="J197" s="343">
        <f t="shared" si="51"/>
        <v>169300.01</v>
      </c>
      <c r="K197" s="343">
        <f t="shared" si="63"/>
        <v>169400</v>
      </c>
      <c r="L197" s="244">
        <v>5726</v>
      </c>
      <c r="M197" s="348">
        <f t="shared" si="52"/>
        <v>169300.01</v>
      </c>
      <c r="N197" s="346">
        <f t="shared" si="64"/>
        <v>169400</v>
      </c>
      <c r="O197" s="347">
        <v>5726</v>
      </c>
      <c r="P197" s="343">
        <f t="shared" si="53"/>
        <v>169300.01</v>
      </c>
      <c r="Q197" s="343">
        <f t="shared" si="65"/>
        <v>169400</v>
      </c>
      <c r="R197" s="244">
        <v>5726</v>
      </c>
      <c r="S197" s="348">
        <f t="shared" si="54"/>
        <v>169300.01</v>
      </c>
      <c r="T197" s="346">
        <f t="shared" si="66"/>
        <v>169400</v>
      </c>
      <c r="U197" s="347">
        <v>5726</v>
      </c>
      <c r="V197" s="343">
        <f t="shared" si="55"/>
        <v>169300.01</v>
      </c>
      <c r="W197" s="343">
        <f t="shared" si="67"/>
        <v>169400</v>
      </c>
      <c r="X197" s="244">
        <v>5726</v>
      </c>
      <c r="Y197" s="348">
        <f t="shared" si="56"/>
        <v>194300.01</v>
      </c>
      <c r="Z197" s="346">
        <f t="shared" si="68"/>
        <v>194400</v>
      </c>
      <c r="AA197" s="347">
        <v>16857</v>
      </c>
      <c r="AB197" s="348">
        <f t="shared" si="57"/>
        <v>194300.01</v>
      </c>
      <c r="AC197" s="346">
        <f t="shared" si="69"/>
        <v>194400</v>
      </c>
      <c r="AD197" s="347">
        <v>16857</v>
      </c>
      <c r="AE197" s="348">
        <f t="shared" si="58"/>
        <v>194300.01</v>
      </c>
      <c r="AF197" s="346">
        <f t="shared" si="70"/>
        <v>194400</v>
      </c>
      <c r="AG197" s="347">
        <v>16857</v>
      </c>
      <c r="AH197" s="348">
        <f t="shared" si="59"/>
        <v>194300.01</v>
      </c>
      <c r="AI197" s="346">
        <f t="shared" si="71"/>
        <v>194400</v>
      </c>
      <c r="AJ197" s="347">
        <v>16857</v>
      </c>
    </row>
    <row r="198" spans="1:36" x14ac:dyDescent="0.2">
      <c r="A198" s="348">
        <f t="shared" ref="A198:A233" si="72">+B197+0.01</f>
        <v>169400.01</v>
      </c>
      <c r="B198" s="346">
        <f t="shared" si="60"/>
        <v>169500</v>
      </c>
      <c r="C198" s="347">
        <v>5564</v>
      </c>
      <c r="D198" s="343">
        <f t="shared" ref="D198:D233" si="73">+E197+0.01</f>
        <v>169400.01</v>
      </c>
      <c r="E198" s="343">
        <f t="shared" si="61"/>
        <v>169500</v>
      </c>
      <c r="F198" s="244">
        <v>5564</v>
      </c>
      <c r="G198" s="348">
        <f t="shared" ref="G198:G233" si="74">+H197+0.01</f>
        <v>169400.01</v>
      </c>
      <c r="H198" s="346">
        <f t="shared" si="62"/>
        <v>169500</v>
      </c>
      <c r="I198" s="347">
        <v>5564</v>
      </c>
      <c r="J198" s="343">
        <f t="shared" ref="J198:J233" si="75">+K197+0.01</f>
        <v>169400.01</v>
      </c>
      <c r="K198" s="343">
        <f t="shared" si="63"/>
        <v>169500</v>
      </c>
      <c r="L198" s="244">
        <v>5564</v>
      </c>
      <c r="M198" s="348">
        <f t="shared" ref="M198:M233" si="76">+N197+0.01</f>
        <v>169400.01</v>
      </c>
      <c r="N198" s="346">
        <f t="shared" si="64"/>
        <v>169500</v>
      </c>
      <c r="O198" s="347">
        <v>5564</v>
      </c>
      <c r="P198" s="343">
        <f t="shared" ref="P198:P233" si="77">+Q197+0.01</f>
        <v>169400.01</v>
      </c>
      <c r="Q198" s="343">
        <f t="shared" si="65"/>
        <v>169500</v>
      </c>
      <c r="R198" s="244">
        <v>5564</v>
      </c>
      <c r="S198" s="348">
        <f t="shared" ref="S198:S233" si="78">+T197+0.01</f>
        <v>169400.01</v>
      </c>
      <c r="T198" s="346">
        <f t="shared" si="66"/>
        <v>169500</v>
      </c>
      <c r="U198" s="347">
        <v>5564</v>
      </c>
      <c r="V198" s="343">
        <f t="shared" ref="V198:V233" si="79">+W197+0.01</f>
        <v>169400.01</v>
      </c>
      <c r="W198" s="343">
        <f t="shared" si="67"/>
        <v>169500</v>
      </c>
      <c r="X198" s="244">
        <v>5564</v>
      </c>
      <c r="Y198" s="348">
        <f t="shared" ref="Y198:Y261" si="80">+Z197+0.01</f>
        <v>194400.01</v>
      </c>
      <c r="Z198" s="346">
        <f t="shared" si="68"/>
        <v>194500</v>
      </c>
      <c r="AA198" s="347">
        <v>16654</v>
      </c>
      <c r="AB198" s="348">
        <f t="shared" ref="AB198:AB261" si="81">+AC197+0.01</f>
        <v>194400.01</v>
      </c>
      <c r="AC198" s="346">
        <f t="shared" si="69"/>
        <v>194500</v>
      </c>
      <c r="AD198" s="347">
        <v>16654</v>
      </c>
      <c r="AE198" s="348">
        <f t="shared" ref="AE198:AE261" si="82">+AF197+0.01</f>
        <v>194400.01</v>
      </c>
      <c r="AF198" s="346">
        <f t="shared" si="70"/>
        <v>194500</v>
      </c>
      <c r="AG198" s="347">
        <v>16654</v>
      </c>
      <c r="AH198" s="348">
        <f t="shared" ref="AH198:AH261" si="83">+AI197+0.01</f>
        <v>194400.01</v>
      </c>
      <c r="AI198" s="346">
        <f t="shared" si="71"/>
        <v>194500</v>
      </c>
      <c r="AJ198" s="347">
        <v>16654</v>
      </c>
    </row>
    <row r="199" spans="1:36" x14ac:dyDescent="0.2">
      <c r="A199" s="348">
        <f t="shared" si="72"/>
        <v>169500.01</v>
      </c>
      <c r="B199" s="346">
        <f t="shared" ref="B199:B233" si="84">+B198+100</f>
        <v>169600</v>
      </c>
      <c r="C199" s="347">
        <v>5403</v>
      </c>
      <c r="D199" s="343">
        <f t="shared" si="73"/>
        <v>169500.01</v>
      </c>
      <c r="E199" s="343">
        <f t="shared" ref="E199:E233" si="85">+E198+100</f>
        <v>169600</v>
      </c>
      <c r="F199" s="244">
        <v>5403</v>
      </c>
      <c r="G199" s="348">
        <f t="shared" si="74"/>
        <v>169500.01</v>
      </c>
      <c r="H199" s="346">
        <f t="shared" ref="H199:H233" si="86">+H198+100</f>
        <v>169600</v>
      </c>
      <c r="I199" s="347">
        <v>5403</v>
      </c>
      <c r="J199" s="343">
        <f t="shared" si="75"/>
        <v>169500.01</v>
      </c>
      <c r="K199" s="343">
        <f t="shared" ref="K199:K233" si="87">+K198+100</f>
        <v>169600</v>
      </c>
      <c r="L199" s="244">
        <v>5403</v>
      </c>
      <c r="M199" s="348">
        <f t="shared" si="76"/>
        <v>169500.01</v>
      </c>
      <c r="N199" s="346">
        <f t="shared" ref="N199:N233" si="88">+N198+100</f>
        <v>169600</v>
      </c>
      <c r="O199" s="347">
        <v>5403</v>
      </c>
      <c r="P199" s="343">
        <f t="shared" si="77"/>
        <v>169500.01</v>
      </c>
      <c r="Q199" s="343">
        <f t="shared" ref="Q199:Q233" si="89">+Q198+100</f>
        <v>169600</v>
      </c>
      <c r="R199" s="244">
        <v>5403</v>
      </c>
      <c r="S199" s="348">
        <f t="shared" si="78"/>
        <v>169500.01</v>
      </c>
      <c r="T199" s="346">
        <f t="shared" ref="T199:T233" si="90">+T198+100</f>
        <v>169600</v>
      </c>
      <c r="U199" s="347">
        <v>5403</v>
      </c>
      <c r="V199" s="343">
        <f t="shared" si="79"/>
        <v>169500.01</v>
      </c>
      <c r="W199" s="343">
        <f t="shared" ref="W199:W233" si="91">+W198+100</f>
        <v>169600</v>
      </c>
      <c r="X199" s="244">
        <v>5403</v>
      </c>
      <c r="Y199" s="348">
        <f t="shared" si="80"/>
        <v>194500.01</v>
      </c>
      <c r="Z199" s="346">
        <f t="shared" ref="Z199:Z233" si="92">+Z198+100</f>
        <v>194600</v>
      </c>
      <c r="AA199" s="347">
        <v>16452</v>
      </c>
      <c r="AB199" s="348">
        <f t="shared" si="81"/>
        <v>194500.01</v>
      </c>
      <c r="AC199" s="346">
        <f t="shared" ref="AC199:AC262" si="93">+AC198+100</f>
        <v>194600</v>
      </c>
      <c r="AD199" s="347">
        <v>16452</v>
      </c>
      <c r="AE199" s="348">
        <f t="shared" si="82"/>
        <v>194500.01</v>
      </c>
      <c r="AF199" s="346">
        <f t="shared" ref="AF199:AF262" si="94">+AF198+100</f>
        <v>194600</v>
      </c>
      <c r="AG199" s="347">
        <v>16452</v>
      </c>
      <c r="AH199" s="348">
        <f t="shared" si="83"/>
        <v>194500.01</v>
      </c>
      <c r="AI199" s="346">
        <f t="shared" ref="AI199:AI262" si="95">+AI198+100</f>
        <v>194600</v>
      </c>
      <c r="AJ199" s="347">
        <v>16452</v>
      </c>
    </row>
    <row r="200" spans="1:36" x14ac:dyDescent="0.2">
      <c r="A200" s="348">
        <f t="shared" si="72"/>
        <v>169600.01</v>
      </c>
      <c r="B200" s="346">
        <f t="shared" si="84"/>
        <v>169700</v>
      </c>
      <c r="C200" s="347">
        <v>5242</v>
      </c>
      <c r="D200" s="343">
        <f t="shared" si="73"/>
        <v>169600.01</v>
      </c>
      <c r="E200" s="343">
        <f t="shared" si="85"/>
        <v>169700</v>
      </c>
      <c r="F200" s="244">
        <v>5242</v>
      </c>
      <c r="G200" s="348">
        <f t="shared" si="74"/>
        <v>169600.01</v>
      </c>
      <c r="H200" s="346">
        <f t="shared" si="86"/>
        <v>169700</v>
      </c>
      <c r="I200" s="347">
        <v>5242</v>
      </c>
      <c r="J200" s="343">
        <f t="shared" si="75"/>
        <v>169600.01</v>
      </c>
      <c r="K200" s="343">
        <f t="shared" si="87"/>
        <v>169700</v>
      </c>
      <c r="L200" s="244">
        <v>5242</v>
      </c>
      <c r="M200" s="348">
        <f t="shared" si="76"/>
        <v>169600.01</v>
      </c>
      <c r="N200" s="346">
        <f t="shared" si="88"/>
        <v>169700</v>
      </c>
      <c r="O200" s="347">
        <v>5242</v>
      </c>
      <c r="P200" s="343">
        <f t="shared" si="77"/>
        <v>169600.01</v>
      </c>
      <c r="Q200" s="343">
        <f t="shared" si="89"/>
        <v>169700</v>
      </c>
      <c r="R200" s="244">
        <v>5242</v>
      </c>
      <c r="S200" s="348">
        <f t="shared" si="78"/>
        <v>169600.01</v>
      </c>
      <c r="T200" s="346">
        <f t="shared" si="90"/>
        <v>169700</v>
      </c>
      <c r="U200" s="347">
        <v>5242</v>
      </c>
      <c r="V200" s="343">
        <f t="shared" si="79"/>
        <v>169600.01</v>
      </c>
      <c r="W200" s="343">
        <f t="shared" si="91"/>
        <v>169700</v>
      </c>
      <c r="X200" s="244">
        <v>5242</v>
      </c>
      <c r="Y200" s="348">
        <f t="shared" si="80"/>
        <v>194600.01</v>
      </c>
      <c r="Z200" s="346">
        <f t="shared" si="92"/>
        <v>194700</v>
      </c>
      <c r="AA200" s="347">
        <v>16250</v>
      </c>
      <c r="AB200" s="348">
        <f t="shared" si="81"/>
        <v>194600.01</v>
      </c>
      <c r="AC200" s="346">
        <f t="shared" si="93"/>
        <v>194700</v>
      </c>
      <c r="AD200" s="347">
        <v>16250</v>
      </c>
      <c r="AE200" s="348">
        <f t="shared" si="82"/>
        <v>194600.01</v>
      </c>
      <c r="AF200" s="346">
        <f t="shared" si="94"/>
        <v>194700</v>
      </c>
      <c r="AG200" s="347">
        <v>16250</v>
      </c>
      <c r="AH200" s="348">
        <f t="shared" si="83"/>
        <v>194600.01</v>
      </c>
      <c r="AI200" s="346">
        <f t="shared" si="95"/>
        <v>194700</v>
      </c>
      <c r="AJ200" s="347">
        <v>16250</v>
      </c>
    </row>
    <row r="201" spans="1:36" x14ac:dyDescent="0.2">
      <c r="A201" s="348">
        <f t="shared" si="72"/>
        <v>169700.01</v>
      </c>
      <c r="B201" s="346">
        <f t="shared" si="84"/>
        <v>169800</v>
      </c>
      <c r="C201" s="347">
        <v>5081</v>
      </c>
      <c r="D201" s="343">
        <f t="shared" si="73"/>
        <v>169700.01</v>
      </c>
      <c r="E201" s="343">
        <f t="shared" si="85"/>
        <v>169800</v>
      </c>
      <c r="F201" s="244">
        <v>5081</v>
      </c>
      <c r="G201" s="348">
        <f t="shared" si="74"/>
        <v>169700.01</v>
      </c>
      <c r="H201" s="346">
        <f t="shared" si="86"/>
        <v>169800</v>
      </c>
      <c r="I201" s="347">
        <v>5081</v>
      </c>
      <c r="J201" s="343">
        <f t="shared" si="75"/>
        <v>169700.01</v>
      </c>
      <c r="K201" s="343">
        <f t="shared" si="87"/>
        <v>169800</v>
      </c>
      <c r="L201" s="244">
        <v>5081</v>
      </c>
      <c r="M201" s="348">
        <f t="shared" si="76"/>
        <v>169700.01</v>
      </c>
      <c r="N201" s="346">
        <f t="shared" si="88"/>
        <v>169800</v>
      </c>
      <c r="O201" s="347">
        <v>5081</v>
      </c>
      <c r="P201" s="343">
        <f t="shared" si="77"/>
        <v>169700.01</v>
      </c>
      <c r="Q201" s="343">
        <f t="shared" si="89"/>
        <v>169800</v>
      </c>
      <c r="R201" s="244">
        <v>5081</v>
      </c>
      <c r="S201" s="348">
        <f t="shared" si="78"/>
        <v>169700.01</v>
      </c>
      <c r="T201" s="346">
        <f t="shared" si="90"/>
        <v>169800</v>
      </c>
      <c r="U201" s="347">
        <v>5081</v>
      </c>
      <c r="V201" s="343">
        <f t="shared" si="79"/>
        <v>169700.01</v>
      </c>
      <c r="W201" s="343">
        <f t="shared" si="91"/>
        <v>169800</v>
      </c>
      <c r="X201" s="244">
        <v>5081</v>
      </c>
      <c r="Y201" s="348">
        <f t="shared" si="80"/>
        <v>194700.01</v>
      </c>
      <c r="Z201" s="346">
        <f t="shared" si="92"/>
        <v>194800</v>
      </c>
      <c r="AA201" s="347">
        <v>16048</v>
      </c>
      <c r="AB201" s="348">
        <f t="shared" si="81"/>
        <v>194700.01</v>
      </c>
      <c r="AC201" s="346">
        <f t="shared" si="93"/>
        <v>194800</v>
      </c>
      <c r="AD201" s="347">
        <v>16048</v>
      </c>
      <c r="AE201" s="348">
        <f t="shared" si="82"/>
        <v>194700.01</v>
      </c>
      <c r="AF201" s="346">
        <f t="shared" si="94"/>
        <v>194800</v>
      </c>
      <c r="AG201" s="347">
        <v>16048</v>
      </c>
      <c r="AH201" s="348">
        <f t="shared" si="83"/>
        <v>194700.01</v>
      </c>
      <c r="AI201" s="346">
        <f t="shared" si="95"/>
        <v>194800</v>
      </c>
      <c r="AJ201" s="347">
        <v>16048</v>
      </c>
    </row>
    <row r="202" spans="1:36" x14ac:dyDescent="0.2">
      <c r="A202" s="348">
        <f t="shared" si="72"/>
        <v>169800.01</v>
      </c>
      <c r="B202" s="346">
        <f t="shared" si="84"/>
        <v>169900</v>
      </c>
      <c r="C202" s="347">
        <v>4920</v>
      </c>
      <c r="D202" s="343">
        <f t="shared" si="73"/>
        <v>169800.01</v>
      </c>
      <c r="E202" s="343">
        <f t="shared" si="85"/>
        <v>169900</v>
      </c>
      <c r="F202" s="244">
        <v>4920</v>
      </c>
      <c r="G202" s="348">
        <f t="shared" si="74"/>
        <v>169800.01</v>
      </c>
      <c r="H202" s="346">
        <f t="shared" si="86"/>
        <v>169900</v>
      </c>
      <c r="I202" s="347">
        <v>4920</v>
      </c>
      <c r="J202" s="343">
        <f t="shared" si="75"/>
        <v>169800.01</v>
      </c>
      <c r="K202" s="343">
        <f t="shared" si="87"/>
        <v>169900</v>
      </c>
      <c r="L202" s="244">
        <v>4920</v>
      </c>
      <c r="M202" s="348">
        <f t="shared" si="76"/>
        <v>169800.01</v>
      </c>
      <c r="N202" s="346">
        <f t="shared" si="88"/>
        <v>169900</v>
      </c>
      <c r="O202" s="347">
        <v>4920</v>
      </c>
      <c r="P202" s="343">
        <f t="shared" si="77"/>
        <v>169800.01</v>
      </c>
      <c r="Q202" s="343">
        <f t="shared" si="89"/>
        <v>169900</v>
      </c>
      <c r="R202" s="244">
        <v>4920</v>
      </c>
      <c r="S202" s="348">
        <f t="shared" si="78"/>
        <v>169800.01</v>
      </c>
      <c r="T202" s="346">
        <f t="shared" si="90"/>
        <v>169900</v>
      </c>
      <c r="U202" s="347">
        <v>4920</v>
      </c>
      <c r="V202" s="343">
        <f t="shared" si="79"/>
        <v>169800.01</v>
      </c>
      <c r="W202" s="343">
        <f t="shared" si="91"/>
        <v>169900</v>
      </c>
      <c r="X202" s="244">
        <v>4920</v>
      </c>
      <c r="Y202" s="348">
        <f t="shared" si="80"/>
        <v>194800.01</v>
      </c>
      <c r="Z202" s="346">
        <f t="shared" si="92"/>
        <v>194900</v>
      </c>
      <c r="AA202" s="347">
        <v>15846</v>
      </c>
      <c r="AB202" s="348">
        <f t="shared" si="81"/>
        <v>194800.01</v>
      </c>
      <c r="AC202" s="346">
        <f t="shared" si="93"/>
        <v>194900</v>
      </c>
      <c r="AD202" s="347">
        <v>15846</v>
      </c>
      <c r="AE202" s="348">
        <f t="shared" si="82"/>
        <v>194800.01</v>
      </c>
      <c r="AF202" s="346">
        <f t="shared" si="94"/>
        <v>194900</v>
      </c>
      <c r="AG202" s="347">
        <v>15846</v>
      </c>
      <c r="AH202" s="348">
        <f t="shared" si="83"/>
        <v>194800.01</v>
      </c>
      <c r="AI202" s="346">
        <f t="shared" si="95"/>
        <v>194900</v>
      </c>
      <c r="AJ202" s="347">
        <v>15846</v>
      </c>
    </row>
    <row r="203" spans="1:36" x14ac:dyDescent="0.2">
      <c r="A203" s="348">
        <f t="shared" si="72"/>
        <v>169900.01</v>
      </c>
      <c r="B203" s="346">
        <f t="shared" si="84"/>
        <v>170000</v>
      </c>
      <c r="C203" s="347">
        <v>4760</v>
      </c>
      <c r="D203" s="343">
        <f t="shared" si="73"/>
        <v>169900.01</v>
      </c>
      <c r="E203" s="343">
        <f t="shared" si="85"/>
        <v>170000</v>
      </c>
      <c r="F203" s="244">
        <v>4760</v>
      </c>
      <c r="G203" s="348">
        <f t="shared" si="74"/>
        <v>169900.01</v>
      </c>
      <c r="H203" s="346">
        <f t="shared" si="86"/>
        <v>170000</v>
      </c>
      <c r="I203" s="347">
        <v>4760</v>
      </c>
      <c r="J203" s="343">
        <f t="shared" si="75"/>
        <v>169900.01</v>
      </c>
      <c r="K203" s="343">
        <f t="shared" si="87"/>
        <v>170000</v>
      </c>
      <c r="L203" s="244">
        <v>4760</v>
      </c>
      <c r="M203" s="348">
        <f t="shared" si="76"/>
        <v>169900.01</v>
      </c>
      <c r="N203" s="346">
        <f t="shared" si="88"/>
        <v>170000</v>
      </c>
      <c r="O203" s="347">
        <v>4760</v>
      </c>
      <c r="P203" s="343">
        <f t="shared" si="77"/>
        <v>169900.01</v>
      </c>
      <c r="Q203" s="343">
        <f t="shared" si="89"/>
        <v>170000</v>
      </c>
      <c r="R203" s="244">
        <v>4760</v>
      </c>
      <c r="S203" s="348">
        <f t="shared" si="78"/>
        <v>169900.01</v>
      </c>
      <c r="T203" s="346">
        <f t="shared" si="90"/>
        <v>170000</v>
      </c>
      <c r="U203" s="347">
        <v>4760</v>
      </c>
      <c r="V203" s="343">
        <f t="shared" si="79"/>
        <v>169900.01</v>
      </c>
      <c r="W203" s="343">
        <f t="shared" si="91"/>
        <v>170000</v>
      </c>
      <c r="X203" s="244">
        <v>4760</v>
      </c>
      <c r="Y203" s="348">
        <f t="shared" si="80"/>
        <v>194900.01</v>
      </c>
      <c r="Z203" s="346">
        <f t="shared" si="92"/>
        <v>195000</v>
      </c>
      <c r="AA203" s="347">
        <v>15645</v>
      </c>
      <c r="AB203" s="348">
        <f t="shared" si="81"/>
        <v>194900.01</v>
      </c>
      <c r="AC203" s="346">
        <f t="shared" si="93"/>
        <v>195000</v>
      </c>
      <c r="AD203" s="347">
        <v>15645</v>
      </c>
      <c r="AE203" s="348">
        <f t="shared" si="82"/>
        <v>194900.01</v>
      </c>
      <c r="AF203" s="346">
        <f t="shared" si="94"/>
        <v>195000</v>
      </c>
      <c r="AG203" s="347">
        <v>15645</v>
      </c>
      <c r="AH203" s="348">
        <f t="shared" si="83"/>
        <v>194900.01</v>
      </c>
      <c r="AI203" s="346">
        <f t="shared" si="95"/>
        <v>195000</v>
      </c>
      <c r="AJ203" s="347">
        <v>15645</v>
      </c>
    </row>
    <row r="204" spans="1:36" x14ac:dyDescent="0.2">
      <c r="A204" s="348">
        <f t="shared" si="72"/>
        <v>170000.01</v>
      </c>
      <c r="B204" s="346">
        <f t="shared" si="84"/>
        <v>170100</v>
      </c>
      <c r="C204" s="347">
        <v>4599</v>
      </c>
      <c r="D204" s="343">
        <f t="shared" si="73"/>
        <v>170000.01</v>
      </c>
      <c r="E204" s="343">
        <f t="shared" si="85"/>
        <v>170100</v>
      </c>
      <c r="F204" s="244">
        <v>4599</v>
      </c>
      <c r="G204" s="348">
        <f t="shared" si="74"/>
        <v>170000.01</v>
      </c>
      <c r="H204" s="346">
        <f t="shared" si="86"/>
        <v>170100</v>
      </c>
      <c r="I204" s="347">
        <v>4599</v>
      </c>
      <c r="J204" s="343">
        <f t="shared" si="75"/>
        <v>170000.01</v>
      </c>
      <c r="K204" s="343">
        <f t="shared" si="87"/>
        <v>170100</v>
      </c>
      <c r="L204" s="244">
        <v>4599</v>
      </c>
      <c r="M204" s="348">
        <f t="shared" si="76"/>
        <v>170000.01</v>
      </c>
      <c r="N204" s="346">
        <f t="shared" si="88"/>
        <v>170100</v>
      </c>
      <c r="O204" s="347">
        <v>4599</v>
      </c>
      <c r="P204" s="343">
        <f t="shared" si="77"/>
        <v>170000.01</v>
      </c>
      <c r="Q204" s="343">
        <f t="shared" si="89"/>
        <v>170100</v>
      </c>
      <c r="R204" s="244">
        <v>4599</v>
      </c>
      <c r="S204" s="348">
        <f t="shared" si="78"/>
        <v>170000.01</v>
      </c>
      <c r="T204" s="346">
        <f t="shared" si="90"/>
        <v>170100</v>
      </c>
      <c r="U204" s="347">
        <v>4599</v>
      </c>
      <c r="V204" s="343">
        <f t="shared" si="79"/>
        <v>170000.01</v>
      </c>
      <c r="W204" s="343">
        <f t="shared" si="91"/>
        <v>170100</v>
      </c>
      <c r="X204" s="244">
        <v>4599</v>
      </c>
      <c r="Y204" s="348">
        <f t="shared" si="80"/>
        <v>195000.01</v>
      </c>
      <c r="Z204" s="346">
        <f t="shared" si="92"/>
        <v>195100</v>
      </c>
      <c r="AA204" s="347">
        <v>15443</v>
      </c>
      <c r="AB204" s="348">
        <f t="shared" si="81"/>
        <v>195000.01</v>
      </c>
      <c r="AC204" s="346">
        <f t="shared" si="93"/>
        <v>195100</v>
      </c>
      <c r="AD204" s="347">
        <v>15443</v>
      </c>
      <c r="AE204" s="348">
        <f t="shared" si="82"/>
        <v>195000.01</v>
      </c>
      <c r="AF204" s="346">
        <f t="shared" si="94"/>
        <v>195100</v>
      </c>
      <c r="AG204" s="347">
        <v>15443</v>
      </c>
      <c r="AH204" s="348">
        <f t="shared" si="83"/>
        <v>195000.01</v>
      </c>
      <c r="AI204" s="346">
        <f t="shared" si="95"/>
        <v>195100</v>
      </c>
      <c r="AJ204" s="347">
        <v>15443</v>
      </c>
    </row>
    <row r="205" spans="1:36" x14ac:dyDescent="0.2">
      <c r="A205" s="348">
        <f t="shared" si="72"/>
        <v>170100.01</v>
      </c>
      <c r="B205" s="346">
        <f t="shared" si="84"/>
        <v>170200</v>
      </c>
      <c r="C205" s="347">
        <v>4439</v>
      </c>
      <c r="D205" s="343">
        <f t="shared" si="73"/>
        <v>170100.01</v>
      </c>
      <c r="E205" s="343">
        <f t="shared" si="85"/>
        <v>170200</v>
      </c>
      <c r="F205" s="244">
        <v>4439</v>
      </c>
      <c r="G205" s="348">
        <f t="shared" si="74"/>
        <v>170100.01</v>
      </c>
      <c r="H205" s="346">
        <f t="shared" si="86"/>
        <v>170200</v>
      </c>
      <c r="I205" s="347">
        <v>4439</v>
      </c>
      <c r="J205" s="343">
        <f t="shared" si="75"/>
        <v>170100.01</v>
      </c>
      <c r="K205" s="343">
        <f t="shared" si="87"/>
        <v>170200</v>
      </c>
      <c r="L205" s="244">
        <v>4439</v>
      </c>
      <c r="M205" s="348">
        <f t="shared" si="76"/>
        <v>170100.01</v>
      </c>
      <c r="N205" s="346">
        <f t="shared" si="88"/>
        <v>170200</v>
      </c>
      <c r="O205" s="347">
        <v>4439</v>
      </c>
      <c r="P205" s="343">
        <f t="shared" si="77"/>
        <v>170100.01</v>
      </c>
      <c r="Q205" s="343">
        <f t="shared" si="89"/>
        <v>170200</v>
      </c>
      <c r="R205" s="244">
        <v>4439</v>
      </c>
      <c r="S205" s="348">
        <f t="shared" si="78"/>
        <v>170100.01</v>
      </c>
      <c r="T205" s="346">
        <f t="shared" si="90"/>
        <v>170200</v>
      </c>
      <c r="U205" s="347">
        <v>4439</v>
      </c>
      <c r="V205" s="343">
        <f t="shared" si="79"/>
        <v>170100.01</v>
      </c>
      <c r="W205" s="343">
        <f t="shared" si="91"/>
        <v>170200</v>
      </c>
      <c r="X205" s="244">
        <v>4439</v>
      </c>
      <c r="Y205" s="348">
        <f t="shared" si="80"/>
        <v>195100.01</v>
      </c>
      <c r="Z205" s="346">
        <f t="shared" si="92"/>
        <v>195200</v>
      </c>
      <c r="AA205" s="347">
        <v>15242</v>
      </c>
      <c r="AB205" s="348">
        <f t="shared" si="81"/>
        <v>195100.01</v>
      </c>
      <c r="AC205" s="346">
        <f t="shared" si="93"/>
        <v>195200</v>
      </c>
      <c r="AD205" s="347">
        <v>15242</v>
      </c>
      <c r="AE205" s="348">
        <f t="shared" si="82"/>
        <v>195100.01</v>
      </c>
      <c r="AF205" s="346">
        <f t="shared" si="94"/>
        <v>195200</v>
      </c>
      <c r="AG205" s="347">
        <v>15242</v>
      </c>
      <c r="AH205" s="348">
        <f t="shared" si="83"/>
        <v>195100.01</v>
      </c>
      <c r="AI205" s="346">
        <f t="shared" si="95"/>
        <v>195200</v>
      </c>
      <c r="AJ205" s="347">
        <v>15242</v>
      </c>
    </row>
    <row r="206" spans="1:36" x14ac:dyDescent="0.2">
      <c r="A206" s="348">
        <f t="shared" si="72"/>
        <v>170200.01</v>
      </c>
      <c r="B206" s="346">
        <f t="shared" si="84"/>
        <v>170300</v>
      </c>
      <c r="C206" s="347">
        <v>4278</v>
      </c>
      <c r="D206" s="343">
        <f t="shared" si="73"/>
        <v>170200.01</v>
      </c>
      <c r="E206" s="343">
        <f t="shared" si="85"/>
        <v>170300</v>
      </c>
      <c r="F206" s="244">
        <v>4278</v>
      </c>
      <c r="G206" s="348">
        <f t="shared" si="74"/>
        <v>170200.01</v>
      </c>
      <c r="H206" s="346">
        <f t="shared" si="86"/>
        <v>170300</v>
      </c>
      <c r="I206" s="347">
        <v>4278</v>
      </c>
      <c r="J206" s="343">
        <f t="shared" si="75"/>
        <v>170200.01</v>
      </c>
      <c r="K206" s="343">
        <f t="shared" si="87"/>
        <v>170300</v>
      </c>
      <c r="L206" s="244">
        <v>4278</v>
      </c>
      <c r="M206" s="348">
        <f t="shared" si="76"/>
        <v>170200.01</v>
      </c>
      <c r="N206" s="346">
        <f t="shared" si="88"/>
        <v>170300</v>
      </c>
      <c r="O206" s="347">
        <v>4278</v>
      </c>
      <c r="P206" s="343">
        <f t="shared" si="77"/>
        <v>170200.01</v>
      </c>
      <c r="Q206" s="343">
        <f t="shared" si="89"/>
        <v>170300</v>
      </c>
      <c r="R206" s="244">
        <v>4278</v>
      </c>
      <c r="S206" s="348">
        <f t="shared" si="78"/>
        <v>170200.01</v>
      </c>
      <c r="T206" s="346">
        <f t="shared" si="90"/>
        <v>170300</v>
      </c>
      <c r="U206" s="347">
        <v>4278</v>
      </c>
      <c r="V206" s="343">
        <f t="shared" si="79"/>
        <v>170200.01</v>
      </c>
      <c r="W206" s="343">
        <f t="shared" si="91"/>
        <v>170300</v>
      </c>
      <c r="X206" s="244">
        <v>4278</v>
      </c>
      <c r="Y206" s="348">
        <f t="shared" si="80"/>
        <v>195200.01</v>
      </c>
      <c r="Z206" s="346">
        <f t="shared" si="92"/>
        <v>195300</v>
      </c>
      <c r="AA206" s="347">
        <v>15041</v>
      </c>
      <c r="AB206" s="348">
        <f t="shared" si="81"/>
        <v>195200.01</v>
      </c>
      <c r="AC206" s="346">
        <f t="shared" si="93"/>
        <v>195300</v>
      </c>
      <c r="AD206" s="347">
        <v>15041</v>
      </c>
      <c r="AE206" s="348">
        <f t="shared" si="82"/>
        <v>195200.01</v>
      </c>
      <c r="AF206" s="346">
        <f t="shared" si="94"/>
        <v>195300</v>
      </c>
      <c r="AG206" s="347">
        <v>15041</v>
      </c>
      <c r="AH206" s="348">
        <f t="shared" si="83"/>
        <v>195200.01</v>
      </c>
      <c r="AI206" s="346">
        <f t="shared" si="95"/>
        <v>195300</v>
      </c>
      <c r="AJ206" s="347">
        <v>15041</v>
      </c>
    </row>
    <row r="207" spans="1:36" x14ac:dyDescent="0.2">
      <c r="A207" s="348">
        <f t="shared" si="72"/>
        <v>170300.01</v>
      </c>
      <c r="B207" s="346">
        <f t="shared" si="84"/>
        <v>170400</v>
      </c>
      <c r="C207" s="347">
        <v>4118</v>
      </c>
      <c r="D207" s="343">
        <f t="shared" si="73"/>
        <v>170300.01</v>
      </c>
      <c r="E207" s="343">
        <f t="shared" si="85"/>
        <v>170400</v>
      </c>
      <c r="F207" s="244">
        <v>4118</v>
      </c>
      <c r="G207" s="348">
        <f t="shared" si="74"/>
        <v>170300.01</v>
      </c>
      <c r="H207" s="346">
        <f t="shared" si="86"/>
        <v>170400</v>
      </c>
      <c r="I207" s="347">
        <v>4118</v>
      </c>
      <c r="J207" s="343">
        <f t="shared" si="75"/>
        <v>170300.01</v>
      </c>
      <c r="K207" s="343">
        <f t="shared" si="87"/>
        <v>170400</v>
      </c>
      <c r="L207" s="244">
        <v>4118</v>
      </c>
      <c r="M207" s="348">
        <f t="shared" si="76"/>
        <v>170300.01</v>
      </c>
      <c r="N207" s="346">
        <f t="shared" si="88"/>
        <v>170400</v>
      </c>
      <c r="O207" s="347">
        <v>4118</v>
      </c>
      <c r="P207" s="343">
        <f t="shared" si="77"/>
        <v>170300.01</v>
      </c>
      <c r="Q207" s="343">
        <f t="shared" si="89"/>
        <v>170400</v>
      </c>
      <c r="R207" s="244">
        <v>4118</v>
      </c>
      <c r="S207" s="348">
        <f t="shared" si="78"/>
        <v>170300.01</v>
      </c>
      <c r="T207" s="346">
        <f t="shared" si="90"/>
        <v>170400</v>
      </c>
      <c r="U207" s="347">
        <v>4118</v>
      </c>
      <c r="V207" s="343">
        <f t="shared" si="79"/>
        <v>170300.01</v>
      </c>
      <c r="W207" s="343">
        <f t="shared" si="91"/>
        <v>170400</v>
      </c>
      <c r="X207" s="244">
        <v>4118</v>
      </c>
      <c r="Y207" s="348">
        <f t="shared" si="80"/>
        <v>195300.01</v>
      </c>
      <c r="Z207" s="346">
        <f t="shared" si="92"/>
        <v>195400</v>
      </c>
      <c r="AA207" s="347">
        <v>14840</v>
      </c>
      <c r="AB207" s="348">
        <f t="shared" si="81"/>
        <v>195300.01</v>
      </c>
      <c r="AC207" s="346">
        <f t="shared" si="93"/>
        <v>195400</v>
      </c>
      <c r="AD207" s="347">
        <v>14840</v>
      </c>
      <c r="AE207" s="348">
        <f t="shared" si="82"/>
        <v>195300.01</v>
      </c>
      <c r="AF207" s="346">
        <f t="shared" si="94"/>
        <v>195400</v>
      </c>
      <c r="AG207" s="347">
        <v>14840</v>
      </c>
      <c r="AH207" s="348">
        <f t="shared" si="83"/>
        <v>195300.01</v>
      </c>
      <c r="AI207" s="346">
        <f t="shared" si="95"/>
        <v>195400</v>
      </c>
      <c r="AJ207" s="347">
        <v>14840</v>
      </c>
    </row>
    <row r="208" spans="1:36" x14ac:dyDescent="0.2">
      <c r="A208" s="348">
        <f t="shared" si="72"/>
        <v>170400.01</v>
      </c>
      <c r="B208" s="346">
        <f t="shared" si="84"/>
        <v>170500</v>
      </c>
      <c r="C208" s="347">
        <v>3958</v>
      </c>
      <c r="D208" s="343">
        <f t="shared" si="73"/>
        <v>170400.01</v>
      </c>
      <c r="E208" s="343">
        <f t="shared" si="85"/>
        <v>170500</v>
      </c>
      <c r="F208" s="244">
        <v>3958</v>
      </c>
      <c r="G208" s="348">
        <f t="shared" si="74"/>
        <v>170400.01</v>
      </c>
      <c r="H208" s="346">
        <f t="shared" si="86"/>
        <v>170500</v>
      </c>
      <c r="I208" s="347">
        <v>3958</v>
      </c>
      <c r="J208" s="343">
        <f t="shared" si="75"/>
        <v>170400.01</v>
      </c>
      <c r="K208" s="343">
        <f t="shared" si="87"/>
        <v>170500</v>
      </c>
      <c r="L208" s="244">
        <v>3958</v>
      </c>
      <c r="M208" s="348">
        <f t="shared" si="76"/>
        <v>170400.01</v>
      </c>
      <c r="N208" s="346">
        <f t="shared" si="88"/>
        <v>170500</v>
      </c>
      <c r="O208" s="347">
        <v>3958</v>
      </c>
      <c r="P208" s="343">
        <f t="shared" si="77"/>
        <v>170400.01</v>
      </c>
      <c r="Q208" s="343">
        <f t="shared" si="89"/>
        <v>170500</v>
      </c>
      <c r="R208" s="244">
        <v>3958</v>
      </c>
      <c r="S208" s="348">
        <f t="shared" si="78"/>
        <v>170400.01</v>
      </c>
      <c r="T208" s="346">
        <f t="shared" si="90"/>
        <v>170500</v>
      </c>
      <c r="U208" s="347">
        <v>3958</v>
      </c>
      <c r="V208" s="343">
        <f t="shared" si="79"/>
        <v>170400.01</v>
      </c>
      <c r="W208" s="343">
        <f t="shared" si="91"/>
        <v>170500</v>
      </c>
      <c r="X208" s="244">
        <v>3958</v>
      </c>
      <c r="Y208" s="348">
        <f t="shared" si="80"/>
        <v>195400.01</v>
      </c>
      <c r="Z208" s="346">
        <f t="shared" si="92"/>
        <v>195500</v>
      </c>
      <c r="AA208" s="347">
        <v>14639</v>
      </c>
      <c r="AB208" s="348">
        <f t="shared" si="81"/>
        <v>195400.01</v>
      </c>
      <c r="AC208" s="346">
        <f t="shared" si="93"/>
        <v>195500</v>
      </c>
      <c r="AD208" s="347">
        <v>14639</v>
      </c>
      <c r="AE208" s="348">
        <f t="shared" si="82"/>
        <v>195400.01</v>
      </c>
      <c r="AF208" s="346">
        <f t="shared" si="94"/>
        <v>195500</v>
      </c>
      <c r="AG208" s="347">
        <v>14639</v>
      </c>
      <c r="AH208" s="348">
        <f t="shared" si="83"/>
        <v>195400.01</v>
      </c>
      <c r="AI208" s="346">
        <f t="shared" si="95"/>
        <v>195500</v>
      </c>
      <c r="AJ208" s="347">
        <v>14639</v>
      </c>
    </row>
    <row r="209" spans="1:36" x14ac:dyDescent="0.2">
      <c r="A209" s="348">
        <f t="shared" si="72"/>
        <v>170500.01</v>
      </c>
      <c r="B209" s="346">
        <f t="shared" si="84"/>
        <v>170600</v>
      </c>
      <c r="C209" s="347">
        <v>3798</v>
      </c>
      <c r="D209" s="343">
        <f t="shared" si="73"/>
        <v>170500.01</v>
      </c>
      <c r="E209" s="343">
        <f t="shared" si="85"/>
        <v>170600</v>
      </c>
      <c r="F209" s="244">
        <v>3798</v>
      </c>
      <c r="G209" s="348">
        <f t="shared" si="74"/>
        <v>170500.01</v>
      </c>
      <c r="H209" s="346">
        <f t="shared" si="86"/>
        <v>170600</v>
      </c>
      <c r="I209" s="347">
        <v>3798</v>
      </c>
      <c r="J209" s="343">
        <f t="shared" si="75"/>
        <v>170500.01</v>
      </c>
      <c r="K209" s="343">
        <f t="shared" si="87"/>
        <v>170600</v>
      </c>
      <c r="L209" s="244">
        <v>3798</v>
      </c>
      <c r="M209" s="348">
        <f t="shared" si="76"/>
        <v>170500.01</v>
      </c>
      <c r="N209" s="346">
        <f t="shared" si="88"/>
        <v>170600</v>
      </c>
      <c r="O209" s="347">
        <v>3798</v>
      </c>
      <c r="P209" s="343">
        <f t="shared" si="77"/>
        <v>170500.01</v>
      </c>
      <c r="Q209" s="343">
        <f t="shared" si="89"/>
        <v>170600</v>
      </c>
      <c r="R209" s="244">
        <v>3798</v>
      </c>
      <c r="S209" s="348">
        <f t="shared" si="78"/>
        <v>170500.01</v>
      </c>
      <c r="T209" s="346">
        <f t="shared" si="90"/>
        <v>170600</v>
      </c>
      <c r="U209" s="347">
        <v>3798</v>
      </c>
      <c r="V209" s="343">
        <f t="shared" si="79"/>
        <v>170500.01</v>
      </c>
      <c r="W209" s="343">
        <f t="shared" si="91"/>
        <v>170600</v>
      </c>
      <c r="X209" s="244">
        <v>3798</v>
      </c>
      <c r="Y209" s="348">
        <f t="shared" si="80"/>
        <v>195500.01</v>
      </c>
      <c r="Z209" s="346">
        <f t="shared" si="92"/>
        <v>195600</v>
      </c>
      <c r="AA209" s="347">
        <v>14439</v>
      </c>
      <c r="AB209" s="348">
        <f t="shared" si="81"/>
        <v>195500.01</v>
      </c>
      <c r="AC209" s="346">
        <f t="shared" si="93"/>
        <v>195600</v>
      </c>
      <c r="AD209" s="347">
        <v>14439</v>
      </c>
      <c r="AE209" s="348">
        <f t="shared" si="82"/>
        <v>195500.01</v>
      </c>
      <c r="AF209" s="346">
        <f t="shared" si="94"/>
        <v>195600</v>
      </c>
      <c r="AG209" s="347">
        <v>14439</v>
      </c>
      <c r="AH209" s="348">
        <f t="shared" si="83"/>
        <v>195500.01</v>
      </c>
      <c r="AI209" s="346">
        <f t="shared" si="95"/>
        <v>195600</v>
      </c>
      <c r="AJ209" s="347">
        <v>14439</v>
      </c>
    </row>
    <row r="210" spans="1:36" x14ac:dyDescent="0.2">
      <c r="A210" s="348">
        <f t="shared" si="72"/>
        <v>170600.01</v>
      </c>
      <c r="B210" s="346">
        <f t="shared" si="84"/>
        <v>170700</v>
      </c>
      <c r="C210" s="347">
        <v>3639</v>
      </c>
      <c r="D210" s="343">
        <f t="shared" si="73"/>
        <v>170600.01</v>
      </c>
      <c r="E210" s="343">
        <f t="shared" si="85"/>
        <v>170700</v>
      </c>
      <c r="F210" s="244">
        <v>3639</v>
      </c>
      <c r="G210" s="348">
        <f t="shared" si="74"/>
        <v>170600.01</v>
      </c>
      <c r="H210" s="346">
        <f t="shared" si="86"/>
        <v>170700</v>
      </c>
      <c r="I210" s="347">
        <v>3639</v>
      </c>
      <c r="J210" s="343">
        <f t="shared" si="75"/>
        <v>170600.01</v>
      </c>
      <c r="K210" s="343">
        <f t="shared" si="87"/>
        <v>170700</v>
      </c>
      <c r="L210" s="244">
        <v>3639</v>
      </c>
      <c r="M210" s="348">
        <f t="shared" si="76"/>
        <v>170600.01</v>
      </c>
      <c r="N210" s="346">
        <f t="shared" si="88"/>
        <v>170700</v>
      </c>
      <c r="O210" s="347">
        <v>3639</v>
      </c>
      <c r="P210" s="343">
        <f t="shared" si="77"/>
        <v>170600.01</v>
      </c>
      <c r="Q210" s="343">
        <f t="shared" si="89"/>
        <v>170700</v>
      </c>
      <c r="R210" s="244">
        <v>3639</v>
      </c>
      <c r="S210" s="348">
        <f t="shared" si="78"/>
        <v>170600.01</v>
      </c>
      <c r="T210" s="346">
        <f t="shared" si="90"/>
        <v>170700</v>
      </c>
      <c r="U210" s="347">
        <v>3639</v>
      </c>
      <c r="V210" s="343">
        <f t="shared" si="79"/>
        <v>170600.01</v>
      </c>
      <c r="W210" s="343">
        <f t="shared" si="91"/>
        <v>170700</v>
      </c>
      <c r="X210" s="244">
        <v>3639</v>
      </c>
      <c r="Y210" s="348">
        <f t="shared" si="80"/>
        <v>195600.01</v>
      </c>
      <c r="Z210" s="346">
        <f t="shared" si="92"/>
        <v>195700</v>
      </c>
      <c r="AA210" s="347">
        <v>14238</v>
      </c>
      <c r="AB210" s="348">
        <f t="shared" si="81"/>
        <v>195600.01</v>
      </c>
      <c r="AC210" s="346">
        <f t="shared" si="93"/>
        <v>195700</v>
      </c>
      <c r="AD210" s="347">
        <v>14238</v>
      </c>
      <c r="AE210" s="348">
        <f t="shared" si="82"/>
        <v>195600.01</v>
      </c>
      <c r="AF210" s="346">
        <f t="shared" si="94"/>
        <v>195700</v>
      </c>
      <c r="AG210" s="347">
        <v>14238</v>
      </c>
      <c r="AH210" s="348">
        <f t="shared" si="83"/>
        <v>195600.01</v>
      </c>
      <c r="AI210" s="346">
        <f t="shared" si="95"/>
        <v>195700</v>
      </c>
      <c r="AJ210" s="347">
        <v>14238</v>
      </c>
    </row>
    <row r="211" spans="1:36" x14ac:dyDescent="0.2">
      <c r="A211" s="348">
        <f t="shared" si="72"/>
        <v>170700.01</v>
      </c>
      <c r="B211" s="346">
        <f t="shared" si="84"/>
        <v>170800</v>
      </c>
      <c r="C211" s="347">
        <v>3479</v>
      </c>
      <c r="D211" s="343">
        <f t="shared" si="73"/>
        <v>170700.01</v>
      </c>
      <c r="E211" s="343">
        <f t="shared" si="85"/>
        <v>170800</v>
      </c>
      <c r="F211" s="244">
        <v>3479</v>
      </c>
      <c r="G211" s="348">
        <f t="shared" si="74"/>
        <v>170700.01</v>
      </c>
      <c r="H211" s="346">
        <f t="shared" si="86"/>
        <v>170800</v>
      </c>
      <c r="I211" s="347">
        <v>3479</v>
      </c>
      <c r="J211" s="343">
        <f t="shared" si="75"/>
        <v>170700.01</v>
      </c>
      <c r="K211" s="343">
        <f t="shared" si="87"/>
        <v>170800</v>
      </c>
      <c r="L211" s="244">
        <v>3479</v>
      </c>
      <c r="M211" s="348">
        <f t="shared" si="76"/>
        <v>170700.01</v>
      </c>
      <c r="N211" s="346">
        <f t="shared" si="88"/>
        <v>170800</v>
      </c>
      <c r="O211" s="347">
        <v>3479</v>
      </c>
      <c r="P211" s="343">
        <f t="shared" si="77"/>
        <v>170700.01</v>
      </c>
      <c r="Q211" s="343">
        <f t="shared" si="89"/>
        <v>170800</v>
      </c>
      <c r="R211" s="244">
        <v>3479</v>
      </c>
      <c r="S211" s="348">
        <f t="shared" si="78"/>
        <v>170700.01</v>
      </c>
      <c r="T211" s="346">
        <f t="shared" si="90"/>
        <v>170800</v>
      </c>
      <c r="U211" s="347">
        <v>3479</v>
      </c>
      <c r="V211" s="343">
        <f t="shared" si="79"/>
        <v>170700.01</v>
      </c>
      <c r="W211" s="343">
        <f t="shared" si="91"/>
        <v>170800</v>
      </c>
      <c r="X211" s="244">
        <v>3479</v>
      </c>
      <c r="Y211" s="348">
        <f t="shared" si="80"/>
        <v>195700.01</v>
      </c>
      <c r="Z211" s="346">
        <f t="shared" si="92"/>
        <v>195800</v>
      </c>
      <c r="AA211" s="347">
        <v>14038</v>
      </c>
      <c r="AB211" s="348">
        <f t="shared" si="81"/>
        <v>195700.01</v>
      </c>
      <c r="AC211" s="346">
        <f t="shared" si="93"/>
        <v>195800</v>
      </c>
      <c r="AD211" s="347">
        <v>14038</v>
      </c>
      <c r="AE211" s="348">
        <f t="shared" si="82"/>
        <v>195700.01</v>
      </c>
      <c r="AF211" s="346">
        <f t="shared" si="94"/>
        <v>195800</v>
      </c>
      <c r="AG211" s="347">
        <v>14038</v>
      </c>
      <c r="AH211" s="348">
        <f t="shared" si="83"/>
        <v>195700.01</v>
      </c>
      <c r="AI211" s="346">
        <f t="shared" si="95"/>
        <v>195800</v>
      </c>
      <c r="AJ211" s="347">
        <v>14038</v>
      </c>
    </row>
    <row r="212" spans="1:36" x14ac:dyDescent="0.2">
      <c r="A212" s="348">
        <f t="shared" si="72"/>
        <v>170800.01</v>
      </c>
      <c r="B212" s="346">
        <f t="shared" si="84"/>
        <v>170900</v>
      </c>
      <c r="C212" s="347">
        <v>3320</v>
      </c>
      <c r="D212" s="343">
        <f t="shared" si="73"/>
        <v>170800.01</v>
      </c>
      <c r="E212" s="343">
        <f t="shared" si="85"/>
        <v>170900</v>
      </c>
      <c r="F212" s="244">
        <v>3320</v>
      </c>
      <c r="G212" s="348">
        <f t="shared" si="74"/>
        <v>170800.01</v>
      </c>
      <c r="H212" s="346">
        <f t="shared" si="86"/>
        <v>170900</v>
      </c>
      <c r="I212" s="347">
        <v>3320</v>
      </c>
      <c r="J212" s="343">
        <f t="shared" si="75"/>
        <v>170800.01</v>
      </c>
      <c r="K212" s="343">
        <f t="shared" si="87"/>
        <v>170900</v>
      </c>
      <c r="L212" s="244">
        <v>3320</v>
      </c>
      <c r="M212" s="348">
        <f t="shared" si="76"/>
        <v>170800.01</v>
      </c>
      <c r="N212" s="346">
        <f t="shared" si="88"/>
        <v>170900</v>
      </c>
      <c r="O212" s="347">
        <v>3320</v>
      </c>
      <c r="P212" s="343">
        <f t="shared" si="77"/>
        <v>170800.01</v>
      </c>
      <c r="Q212" s="343">
        <f t="shared" si="89"/>
        <v>170900</v>
      </c>
      <c r="R212" s="244">
        <v>3320</v>
      </c>
      <c r="S212" s="348">
        <f t="shared" si="78"/>
        <v>170800.01</v>
      </c>
      <c r="T212" s="346">
        <f t="shared" si="90"/>
        <v>170900</v>
      </c>
      <c r="U212" s="347">
        <v>3320</v>
      </c>
      <c r="V212" s="343">
        <f t="shared" si="79"/>
        <v>170800.01</v>
      </c>
      <c r="W212" s="343">
        <f t="shared" si="91"/>
        <v>170900</v>
      </c>
      <c r="X212" s="244">
        <v>3320</v>
      </c>
      <c r="Y212" s="348">
        <f t="shared" si="80"/>
        <v>195800.01</v>
      </c>
      <c r="Z212" s="346">
        <f t="shared" si="92"/>
        <v>195900</v>
      </c>
      <c r="AA212" s="347">
        <v>13838</v>
      </c>
      <c r="AB212" s="348">
        <f t="shared" si="81"/>
        <v>195800.01</v>
      </c>
      <c r="AC212" s="346">
        <f t="shared" si="93"/>
        <v>195900</v>
      </c>
      <c r="AD212" s="347">
        <v>13838</v>
      </c>
      <c r="AE212" s="348">
        <f t="shared" si="82"/>
        <v>195800.01</v>
      </c>
      <c r="AF212" s="346">
        <f t="shared" si="94"/>
        <v>195900</v>
      </c>
      <c r="AG212" s="347">
        <v>13838</v>
      </c>
      <c r="AH212" s="348">
        <f t="shared" si="83"/>
        <v>195800.01</v>
      </c>
      <c r="AI212" s="346">
        <f t="shared" si="95"/>
        <v>195900</v>
      </c>
      <c r="AJ212" s="347">
        <v>13838</v>
      </c>
    </row>
    <row r="213" spans="1:36" x14ac:dyDescent="0.2">
      <c r="A213" s="348">
        <f t="shared" si="72"/>
        <v>170900.01</v>
      </c>
      <c r="B213" s="346">
        <f t="shared" si="84"/>
        <v>171000</v>
      </c>
      <c r="C213" s="347">
        <v>3160</v>
      </c>
      <c r="D213" s="343">
        <f t="shared" si="73"/>
        <v>170900.01</v>
      </c>
      <c r="E213" s="343">
        <f t="shared" si="85"/>
        <v>171000</v>
      </c>
      <c r="F213" s="244">
        <v>3160</v>
      </c>
      <c r="G213" s="348">
        <f t="shared" si="74"/>
        <v>170900.01</v>
      </c>
      <c r="H213" s="346">
        <f t="shared" si="86"/>
        <v>171000</v>
      </c>
      <c r="I213" s="347">
        <v>3160</v>
      </c>
      <c r="J213" s="343">
        <f t="shared" si="75"/>
        <v>170900.01</v>
      </c>
      <c r="K213" s="343">
        <f t="shared" si="87"/>
        <v>171000</v>
      </c>
      <c r="L213" s="244">
        <v>3160</v>
      </c>
      <c r="M213" s="348">
        <f t="shared" si="76"/>
        <v>170900.01</v>
      </c>
      <c r="N213" s="346">
        <f t="shared" si="88"/>
        <v>171000</v>
      </c>
      <c r="O213" s="347">
        <v>3160</v>
      </c>
      <c r="P213" s="343">
        <f t="shared" si="77"/>
        <v>170900.01</v>
      </c>
      <c r="Q213" s="343">
        <f t="shared" si="89"/>
        <v>171000</v>
      </c>
      <c r="R213" s="244">
        <v>3160</v>
      </c>
      <c r="S213" s="348">
        <f t="shared" si="78"/>
        <v>170900.01</v>
      </c>
      <c r="T213" s="346">
        <f t="shared" si="90"/>
        <v>171000</v>
      </c>
      <c r="U213" s="347">
        <v>3160</v>
      </c>
      <c r="V213" s="343">
        <f t="shared" si="79"/>
        <v>170900.01</v>
      </c>
      <c r="W213" s="343">
        <f t="shared" si="91"/>
        <v>171000</v>
      </c>
      <c r="X213" s="244">
        <v>3160</v>
      </c>
      <c r="Y213" s="348">
        <f t="shared" si="80"/>
        <v>195900.01</v>
      </c>
      <c r="Z213" s="346">
        <f t="shared" si="92"/>
        <v>196000</v>
      </c>
      <c r="AA213" s="347">
        <v>13638</v>
      </c>
      <c r="AB213" s="348">
        <f t="shared" si="81"/>
        <v>195900.01</v>
      </c>
      <c r="AC213" s="346">
        <f t="shared" si="93"/>
        <v>196000</v>
      </c>
      <c r="AD213" s="347">
        <v>13638</v>
      </c>
      <c r="AE213" s="348">
        <f t="shared" si="82"/>
        <v>195900.01</v>
      </c>
      <c r="AF213" s="346">
        <f t="shared" si="94"/>
        <v>196000</v>
      </c>
      <c r="AG213" s="347">
        <v>13638</v>
      </c>
      <c r="AH213" s="348">
        <f t="shared" si="83"/>
        <v>195900.01</v>
      </c>
      <c r="AI213" s="346">
        <f t="shared" si="95"/>
        <v>196000</v>
      </c>
      <c r="AJ213" s="347">
        <v>13638</v>
      </c>
    </row>
    <row r="214" spans="1:36" x14ac:dyDescent="0.2">
      <c r="A214" s="348">
        <f t="shared" si="72"/>
        <v>171000.01</v>
      </c>
      <c r="B214" s="346">
        <f t="shared" si="84"/>
        <v>171100</v>
      </c>
      <c r="C214" s="347">
        <v>3001</v>
      </c>
      <c r="D214" s="343">
        <f t="shared" si="73"/>
        <v>171000.01</v>
      </c>
      <c r="E214" s="343">
        <f t="shared" si="85"/>
        <v>171100</v>
      </c>
      <c r="F214" s="244">
        <v>3001</v>
      </c>
      <c r="G214" s="348">
        <f t="shared" si="74"/>
        <v>171000.01</v>
      </c>
      <c r="H214" s="346">
        <f t="shared" si="86"/>
        <v>171100</v>
      </c>
      <c r="I214" s="347">
        <v>3001</v>
      </c>
      <c r="J214" s="343">
        <f t="shared" si="75"/>
        <v>171000.01</v>
      </c>
      <c r="K214" s="343">
        <f t="shared" si="87"/>
        <v>171100</v>
      </c>
      <c r="L214" s="244">
        <v>3001</v>
      </c>
      <c r="M214" s="348">
        <f t="shared" si="76"/>
        <v>171000.01</v>
      </c>
      <c r="N214" s="346">
        <f t="shared" si="88"/>
        <v>171100</v>
      </c>
      <c r="O214" s="347">
        <v>3001</v>
      </c>
      <c r="P214" s="343">
        <f t="shared" si="77"/>
        <v>171000.01</v>
      </c>
      <c r="Q214" s="343">
        <f t="shared" si="89"/>
        <v>171100</v>
      </c>
      <c r="R214" s="244">
        <v>3001</v>
      </c>
      <c r="S214" s="348">
        <f t="shared" si="78"/>
        <v>171000.01</v>
      </c>
      <c r="T214" s="346">
        <f t="shared" si="90"/>
        <v>171100</v>
      </c>
      <c r="U214" s="347">
        <v>3001</v>
      </c>
      <c r="V214" s="343">
        <f t="shared" si="79"/>
        <v>171000.01</v>
      </c>
      <c r="W214" s="343">
        <f t="shared" si="91"/>
        <v>171100</v>
      </c>
      <c r="X214" s="244">
        <v>3001</v>
      </c>
      <c r="Y214" s="348">
        <f t="shared" si="80"/>
        <v>196000.01</v>
      </c>
      <c r="Z214" s="346">
        <f t="shared" si="92"/>
        <v>196100</v>
      </c>
      <c r="AA214" s="347">
        <v>13438</v>
      </c>
      <c r="AB214" s="348">
        <f t="shared" si="81"/>
        <v>196000.01</v>
      </c>
      <c r="AC214" s="346">
        <f t="shared" si="93"/>
        <v>196100</v>
      </c>
      <c r="AD214" s="347">
        <v>13438</v>
      </c>
      <c r="AE214" s="348">
        <f t="shared" si="82"/>
        <v>196000.01</v>
      </c>
      <c r="AF214" s="346">
        <f t="shared" si="94"/>
        <v>196100</v>
      </c>
      <c r="AG214" s="347">
        <v>13438</v>
      </c>
      <c r="AH214" s="348">
        <f t="shared" si="83"/>
        <v>196000.01</v>
      </c>
      <c r="AI214" s="346">
        <f t="shared" si="95"/>
        <v>196100</v>
      </c>
      <c r="AJ214" s="347">
        <v>13438</v>
      </c>
    </row>
    <row r="215" spans="1:36" x14ac:dyDescent="0.2">
      <c r="A215" s="348">
        <f t="shared" si="72"/>
        <v>171100.01</v>
      </c>
      <c r="B215" s="346">
        <f t="shared" si="84"/>
        <v>171200</v>
      </c>
      <c r="C215" s="347">
        <v>2842</v>
      </c>
      <c r="D215" s="343">
        <f t="shared" si="73"/>
        <v>171100.01</v>
      </c>
      <c r="E215" s="343">
        <f t="shared" si="85"/>
        <v>171200</v>
      </c>
      <c r="F215" s="244">
        <v>2842</v>
      </c>
      <c r="G215" s="348">
        <f t="shared" si="74"/>
        <v>171100.01</v>
      </c>
      <c r="H215" s="346">
        <f t="shared" si="86"/>
        <v>171200</v>
      </c>
      <c r="I215" s="347">
        <v>2842</v>
      </c>
      <c r="J215" s="343">
        <f t="shared" si="75"/>
        <v>171100.01</v>
      </c>
      <c r="K215" s="343">
        <f t="shared" si="87"/>
        <v>171200</v>
      </c>
      <c r="L215" s="244">
        <v>2842</v>
      </c>
      <c r="M215" s="348">
        <f t="shared" si="76"/>
        <v>171100.01</v>
      </c>
      <c r="N215" s="346">
        <f t="shared" si="88"/>
        <v>171200</v>
      </c>
      <c r="O215" s="347">
        <v>2842</v>
      </c>
      <c r="P215" s="343">
        <f t="shared" si="77"/>
        <v>171100.01</v>
      </c>
      <c r="Q215" s="343">
        <f t="shared" si="89"/>
        <v>171200</v>
      </c>
      <c r="R215" s="244">
        <v>2842</v>
      </c>
      <c r="S215" s="348">
        <f t="shared" si="78"/>
        <v>171100.01</v>
      </c>
      <c r="T215" s="346">
        <f t="shared" si="90"/>
        <v>171200</v>
      </c>
      <c r="U215" s="347">
        <v>2842</v>
      </c>
      <c r="V215" s="343">
        <f t="shared" si="79"/>
        <v>171100.01</v>
      </c>
      <c r="W215" s="343">
        <f t="shared" si="91"/>
        <v>171200</v>
      </c>
      <c r="X215" s="244">
        <v>2842</v>
      </c>
      <c r="Y215" s="348">
        <f t="shared" si="80"/>
        <v>196100.01</v>
      </c>
      <c r="Z215" s="346">
        <f t="shared" si="92"/>
        <v>196200</v>
      </c>
      <c r="AA215" s="347">
        <v>13238</v>
      </c>
      <c r="AB215" s="348">
        <f t="shared" si="81"/>
        <v>196100.01</v>
      </c>
      <c r="AC215" s="346">
        <f t="shared" si="93"/>
        <v>196200</v>
      </c>
      <c r="AD215" s="347">
        <v>13238</v>
      </c>
      <c r="AE215" s="348">
        <f t="shared" si="82"/>
        <v>196100.01</v>
      </c>
      <c r="AF215" s="346">
        <f t="shared" si="94"/>
        <v>196200</v>
      </c>
      <c r="AG215" s="347">
        <v>13238</v>
      </c>
      <c r="AH215" s="348">
        <f t="shared" si="83"/>
        <v>196100.01</v>
      </c>
      <c r="AI215" s="346">
        <f t="shared" si="95"/>
        <v>196200</v>
      </c>
      <c r="AJ215" s="347">
        <v>13238</v>
      </c>
    </row>
    <row r="216" spans="1:36" x14ac:dyDescent="0.2">
      <c r="A216" s="348">
        <f t="shared" si="72"/>
        <v>171200.01</v>
      </c>
      <c r="B216" s="346">
        <f t="shared" si="84"/>
        <v>171300</v>
      </c>
      <c r="C216" s="347">
        <v>2683</v>
      </c>
      <c r="D216" s="343">
        <f t="shared" si="73"/>
        <v>171200.01</v>
      </c>
      <c r="E216" s="343">
        <f t="shared" si="85"/>
        <v>171300</v>
      </c>
      <c r="F216" s="244">
        <v>2683</v>
      </c>
      <c r="G216" s="348">
        <f t="shared" si="74"/>
        <v>171200.01</v>
      </c>
      <c r="H216" s="346">
        <f t="shared" si="86"/>
        <v>171300</v>
      </c>
      <c r="I216" s="347">
        <v>2683</v>
      </c>
      <c r="J216" s="343">
        <f t="shared" si="75"/>
        <v>171200.01</v>
      </c>
      <c r="K216" s="343">
        <f t="shared" si="87"/>
        <v>171300</v>
      </c>
      <c r="L216" s="244">
        <v>2683</v>
      </c>
      <c r="M216" s="348">
        <f t="shared" si="76"/>
        <v>171200.01</v>
      </c>
      <c r="N216" s="346">
        <f t="shared" si="88"/>
        <v>171300</v>
      </c>
      <c r="O216" s="347">
        <v>2683</v>
      </c>
      <c r="P216" s="343">
        <f t="shared" si="77"/>
        <v>171200.01</v>
      </c>
      <c r="Q216" s="343">
        <f t="shared" si="89"/>
        <v>171300</v>
      </c>
      <c r="R216" s="244">
        <v>2683</v>
      </c>
      <c r="S216" s="348">
        <f t="shared" si="78"/>
        <v>171200.01</v>
      </c>
      <c r="T216" s="346">
        <f t="shared" si="90"/>
        <v>171300</v>
      </c>
      <c r="U216" s="347">
        <v>2683</v>
      </c>
      <c r="V216" s="343">
        <f t="shared" si="79"/>
        <v>171200.01</v>
      </c>
      <c r="W216" s="343">
        <f t="shared" si="91"/>
        <v>171300</v>
      </c>
      <c r="X216" s="244">
        <v>2683</v>
      </c>
      <c r="Y216" s="348">
        <f t="shared" si="80"/>
        <v>196200.01</v>
      </c>
      <c r="Z216" s="346">
        <f t="shared" si="92"/>
        <v>196300</v>
      </c>
      <c r="AA216" s="347">
        <v>13039</v>
      </c>
      <c r="AB216" s="348">
        <f t="shared" si="81"/>
        <v>196200.01</v>
      </c>
      <c r="AC216" s="346">
        <f t="shared" si="93"/>
        <v>196300</v>
      </c>
      <c r="AD216" s="347">
        <v>13039</v>
      </c>
      <c r="AE216" s="348">
        <f t="shared" si="82"/>
        <v>196200.01</v>
      </c>
      <c r="AF216" s="346">
        <f t="shared" si="94"/>
        <v>196300</v>
      </c>
      <c r="AG216" s="347">
        <v>13039</v>
      </c>
      <c r="AH216" s="348">
        <f t="shared" si="83"/>
        <v>196200.01</v>
      </c>
      <c r="AI216" s="346">
        <f t="shared" si="95"/>
        <v>196300</v>
      </c>
      <c r="AJ216" s="347">
        <v>13039</v>
      </c>
    </row>
    <row r="217" spans="1:36" x14ac:dyDescent="0.2">
      <c r="A217" s="348">
        <f t="shared" si="72"/>
        <v>171300.01</v>
      </c>
      <c r="B217" s="346">
        <f t="shared" si="84"/>
        <v>171400</v>
      </c>
      <c r="C217" s="347">
        <v>2524</v>
      </c>
      <c r="D217" s="343">
        <f t="shared" si="73"/>
        <v>171300.01</v>
      </c>
      <c r="E217" s="343">
        <f t="shared" si="85"/>
        <v>171400</v>
      </c>
      <c r="F217" s="244">
        <v>2524</v>
      </c>
      <c r="G217" s="348">
        <f t="shared" si="74"/>
        <v>171300.01</v>
      </c>
      <c r="H217" s="346">
        <f t="shared" si="86"/>
        <v>171400</v>
      </c>
      <c r="I217" s="347">
        <v>2524</v>
      </c>
      <c r="J217" s="343">
        <f t="shared" si="75"/>
        <v>171300.01</v>
      </c>
      <c r="K217" s="343">
        <f t="shared" si="87"/>
        <v>171400</v>
      </c>
      <c r="L217" s="244">
        <v>2524</v>
      </c>
      <c r="M217" s="348">
        <f t="shared" si="76"/>
        <v>171300.01</v>
      </c>
      <c r="N217" s="346">
        <f t="shared" si="88"/>
        <v>171400</v>
      </c>
      <c r="O217" s="347">
        <v>2524</v>
      </c>
      <c r="P217" s="343">
        <f t="shared" si="77"/>
        <v>171300.01</v>
      </c>
      <c r="Q217" s="343">
        <f t="shared" si="89"/>
        <v>171400</v>
      </c>
      <c r="R217" s="244">
        <v>2524</v>
      </c>
      <c r="S217" s="348">
        <f t="shared" si="78"/>
        <v>171300.01</v>
      </c>
      <c r="T217" s="346">
        <f t="shared" si="90"/>
        <v>171400</v>
      </c>
      <c r="U217" s="347">
        <v>2524</v>
      </c>
      <c r="V217" s="343">
        <f t="shared" si="79"/>
        <v>171300.01</v>
      </c>
      <c r="W217" s="343">
        <f t="shared" si="91"/>
        <v>171400</v>
      </c>
      <c r="X217" s="244">
        <v>2524</v>
      </c>
      <c r="Y217" s="348">
        <f t="shared" si="80"/>
        <v>196300.01</v>
      </c>
      <c r="Z217" s="346">
        <f t="shared" si="92"/>
        <v>196400</v>
      </c>
      <c r="AA217" s="347">
        <v>12840</v>
      </c>
      <c r="AB217" s="348">
        <f t="shared" si="81"/>
        <v>196300.01</v>
      </c>
      <c r="AC217" s="346">
        <f t="shared" si="93"/>
        <v>196400</v>
      </c>
      <c r="AD217" s="347">
        <v>12840</v>
      </c>
      <c r="AE217" s="348">
        <f t="shared" si="82"/>
        <v>196300.01</v>
      </c>
      <c r="AF217" s="346">
        <f t="shared" si="94"/>
        <v>196400</v>
      </c>
      <c r="AG217" s="347">
        <v>12840</v>
      </c>
      <c r="AH217" s="348">
        <f t="shared" si="83"/>
        <v>196300.01</v>
      </c>
      <c r="AI217" s="346">
        <f t="shared" si="95"/>
        <v>196400</v>
      </c>
      <c r="AJ217" s="347">
        <v>12840</v>
      </c>
    </row>
    <row r="218" spans="1:36" x14ac:dyDescent="0.2">
      <c r="A218" s="348">
        <f t="shared" si="72"/>
        <v>171400.01</v>
      </c>
      <c r="B218" s="346">
        <f t="shared" si="84"/>
        <v>171500</v>
      </c>
      <c r="C218" s="347">
        <v>2366</v>
      </c>
      <c r="D218" s="343">
        <f t="shared" si="73"/>
        <v>171400.01</v>
      </c>
      <c r="E218" s="343">
        <f t="shared" si="85"/>
        <v>171500</v>
      </c>
      <c r="F218" s="244">
        <v>2366</v>
      </c>
      <c r="G218" s="348">
        <f t="shared" si="74"/>
        <v>171400.01</v>
      </c>
      <c r="H218" s="346">
        <f t="shared" si="86"/>
        <v>171500</v>
      </c>
      <c r="I218" s="347">
        <v>2366</v>
      </c>
      <c r="J218" s="343">
        <f t="shared" si="75"/>
        <v>171400.01</v>
      </c>
      <c r="K218" s="343">
        <f t="shared" si="87"/>
        <v>171500</v>
      </c>
      <c r="L218" s="244">
        <v>2366</v>
      </c>
      <c r="M218" s="348">
        <f t="shared" si="76"/>
        <v>171400.01</v>
      </c>
      <c r="N218" s="346">
        <f t="shared" si="88"/>
        <v>171500</v>
      </c>
      <c r="O218" s="347">
        <v>2366</v>
      </c>
      <c r="P218" s="343">
        <f t="shared" si="77"/>
        <v>171400.01</v>
      </c>
      <c r="Q218" s="343">
        <f t="shared" si="89"/>
        <v>171500</v>
      </c>
      <c r="R218" s="244">
        <v>2366</v>
      </c>
      <c r="S218" s="348">
        <f t="shared" si="78"/>
        <v>171400.01</v>
      </c>
      <c r="T218" s="346">
        <f t="shared" si="90"/>
        <v>171500</v>
      </c>
      <c r="U218" s="347">
        <v>2366</v>
      </c>
      <c r="V218" s="343">
        <f t="shared" si="79"/>
        <v>171400.01</v>
      </c>
      <c r="W218" s="343">
        <f t="shared" si="91"/>
        <v>171500</v>
      </c>
      <c r="X218" s="244">
        <v>2366</v>
      </c>
      <c r="Y218" s="348">
        <f t="shared" si="80"/>
        <v>196400.01</v>
      </c>
      <c r="Z218" s="346">
        <f t="shared" si="92"/>
        <v>196500</v>
      </c>
      <c r="AA218" s="347">
        <v>12640</v>
      </c>
      <c r="AB218" s="348">
        <f t="shared" si="81"/>
        <v>196400.01</v>
      </c>
      <c r="AC218" s="346">
        <f t="shared" si="93"/>
        <v>196500</v>
      </c>
      <c r="AD218" s="347">
        <v>12640</v>
      </c>
      <c r="AE218" s="348">
        <f t="shared" si="82"/>
        <v>196400.01</v>
      </c>
      <c r="AF218" s="346">
        <f t="shared" si="94"/>
        <v>196500</v>
      </c>
      <c r="AG218" s="347">
        <v>12640</v>
      </c>
      <c r="AH218" s="348">
        <f t="shared" si="83"/>
        <v>196400.01</v>
      </c>
      <c r="AI218" s="346">
        <f t="shared" si="95"/>
        <v>196500</v>
      </c>
      <c r="AJ218" s="347">
        <v>12640</v>
      </c>
    </row>
    <row r="219" spans="1:36" x14ac:dyDescent="0.2">
      <c r="A219" s="348">
        <f t="shared" si="72"/>
        <v>171500.01</v>
      </c>
      <c r="B219" s="346">
        <f t="shared" si="84"/>
        <v>171600</v>
      </c>
      <c r="C219" s="347">
        <v>2207</v>
      </c>
      <c r="D219" s="343">
        <f t="shared" si="73"/>
        <v>171500.01</v>
      </c>
      <c r="E219" s="343">
        <f t="shared" si="85"/>
        <v>171600</v>
      </c>
      <c r="F219" s="244">
        <v>2207</v>
      </c>
      <c r="G219" s="348">
        <f t="shared" si="74"/>
        <v>171500.01</v>
      </c>
      <c r="H219" s="346">
        <f t="shared" si="86"/>
        <v>171600</v>
      </c>
      <c r="I219" s="347">
        <v>2207</v>
      </c>
      <c r="J219" s="343">
        <f t="shared" si="75"/>
        <v>171500.01</v>
      </c>
      <c r="K219" s="343">
        <f t="shared" si="87"/>
        <v>171600</v>
      </c>
      <c r="L219" s="244">
        <v>2207</v>
      </c>
      <c r="M219" s="348">
        <f t="shared" si="76"/>
        <v>171500.01</v>
      </c>
      <c r="N219" s="346">
        <f t="shared" si="88"/>
        <v>171600</v>
      </c>
      <c r="O219" s="347">
        <v>2207</v>
      </c>
      <c r="P219" s="343">
        <f t="shared" si="77"/>
        <v>171500.01</v>
      </c>
      <c r="Q219" s="343">
        <f t="shared" si="89"/>
        <v>171600</v>
      </c>
      <c r="R219" s="244">
        <v>2207</v>
      </c>
      <c r="S219" s="348">
        <f t="shared" si="78"/>
        <v>171500.01</v>
      </c>
      <c r="T219" s="346">
        <f t="shared" si="90"/>
        <v>171600</v>
      </c>
      <c r="U219" s="347">
        <v>2207</v>
      </c>
      <c r="V219" s="343">
        <f t="shared" si="79"/>
        <v>171500.01</v>
      </c>
      <c r="W219" s="343">
        <f t="shared" si="91"/>
        <v>171600</v>
      </c>
      <c r="X219" s="244">
        <v>2207</v>
      </c>
      <c r="Y219" s="348">
        <f t="shared" si="80"/>
        <v>196500.01</v>
      </c>
      <c r="Z219" s="346">
        <f t="shared" si="92"/>
        <v>196600</v>
      </c>
      <c r="AA219" s="347">
        <v>12442</v>
      </c>
      <c r="AB219" s="348">
        <f t="shared" si="81"/>
        <v>196500.01</v>
      </c>
      <c r="AC219" s="346">
        <f t="shared" si="93"/>
        <v>196600</v>
      </c>
      <c r="AD219" s="347">
        <v>12442</v>
      </c>
      <c r="AE219" s="348">
        <f t="shared" si="82"/>
        <v>196500.01</v>
      </c>
      <c r="AF219" s="346">
        <f t="shared" si="94"/>
        <v>196600</v>
      </c>
      <c r="AG219" s="347">
        <v>12442</v>
      </c>
      <c r="AH219" s="348">
        <f t="shared" si="83"/>
        <v>196500.01</v>
      </c>
      <c r="AI219" s="346">
        <f t="shared" si="95"/>
        <v>196600</v>
      </c>
      <c r="AJ219" s="347">
        <v>12442</v>
      </c>
    </row>
    <row r="220" spans="1:36" x14ac:dyDescent="0.2">
      <c r="A220" s="348">
        <f t="shared" si="72"/>
        <v>171600.01</v>
      </c>
      <c r="B220" s="346">
        <f t="shared" si="84"/>
        <v>171700</v>
      </c>
      <c r="C220" s="347">
        <v>2049</v>
      </c>
      <c r="D220" s="343">
        <f t="shared" si="73"/>
        <v>171600.01</v>
      </c>
      <c r="E220" s="343">
        <f t="shared" si="85"/>
        <v>171700</v>
      </c>
      <c r="F220" s="244">
        <v>2049</v>
      </c>
      <c r="G220" s="348">
        <f t="shared" si="74"/>
        <v>171600.01</v>
      </c>
      <c r="H220" s="346">
        <f t="shared" si="86"/>
        <v>171700</v>
      </c>
      <c r="I220" s="347">
        <v>2049</v>
      </c>
      <c r="J220" s="343">
        <f t="shared" si="75"/>
        <v>171600.01</v>
      </c>
      <c r="K220" s="343">
        <f t="shared" si="87"/>
        <v>171700</v>
      </c>
      <c r="L220" s="244">
        <v>2049</v>
      </c>
      <c r="M220" s="348">
        <f t="shared" si="76"/>
        <v>171600.01</v>
      </c>
      <c r="N220" s="346">
        <f t="shared" si="88"/>
        <v>171700</v>
      </c>
      <c r="O220" s="347">
        <v>2049</v>
      </c>
      <c r="P220" s="343">
        <f t="shared" si="77"/>
        <v>171600.01</v>
      </c>
      <c r="Q220" s="343">
        <f t="shared" si="89"/>
        <v>171700</v>
      </c>
      <c r="R220" s="244">
        <v>2049</v>
      </c>
      <c r="S220" s="348">
        <f t="shared" si="78"/>
        <v>171600.01</v>
      </c>
      <c r="T220" s="346">
        <f t="shared" si="90"/>
        <v>171700</v>
      </c>
      <c r="U220" s="347">
        <v>2049</v>
      </c>
      <c r="V220" s="343">
        <f t="shared" si="79"/>
        <v>171600.01</v>
      </c>
      <c r="W220" s="343">
        <f t="shared" si="91"/>
        <v>171700</v>
      </c>
      <c r="X220" s="244">
        <v>2049</v>
      </c>
      <c r="Y220" s="348">
        <f t="shared" si="80"/>
        <v>196600.01</v>
      </c>
      <c r="Z220" s="346">
        <f t="shared" si="92"/>
        <v>196700</v>
      </c>
      <c r="AA220" s="347">
        <v>12243</v>
      </c>
      <c r="AB220" s="348">
        <f t="shared" si="81"/>
        <v>196600.01</v>
      </c>
      <c r="AC220" s="346">
        <f t="shared" si="93"/>
        <v>196700</v>
      </c>
      <c r="AD220" s="347">
        <v>12243</v>
      </c>
      <c r="AE220" s="348">
        <f t="shared" si="82"/>
        <v>196600.01</v>
      </c>
      <c r="AF220" s="346">
        <f t="shared" si="94"/>
        <v>196700</v>
      </c>
      <c r="AG220" s="347">
        <v>12243</v>
      </c>
      <c r="AH220" s="348">
        <f t="shared" si="83"/>
        <v>196600.01</v>
      </c>
      <c r="AI220" s="346">
        <f t="shared" si="95"/>
        <v>196700</v>
      </c>
      <c r="AJ220" s="347">
        <v>12243</v>
      </c>
    </row>
    <row r="221" spans="1:36" x14ac:dyDescent="0.2">
      <c r="A221" s="348">
        <f t="shared" si="72"/>
        <v>171700.01</v>
      </c>
      <c r="B221" s="346">
        <f t="shared" si="84"/>
        <v>171800</v>
      </c>
      <c r="C221" s="347">
        <v>1890</v>
      </c>
      <c r="D221" s="343">
        <f t="shared" si="73"/>
        <v>171700.01</v>
      </c>
      <c r="E221" s="343">
        <f t="shared" si="85"/>
        <v>171800</v>
      </c>
      <c r="F221" s="244">
        <v>1890</v>
      </c>
      <c r="G221" s="348">
        <f t="shared" si="74"/>
        <v>171700.01</v>
      </c>
      <c r="H221" s="346">
        <f t="shared" si="86"/>
        <v>171800</v>
      </c>
      <c r="I221" s="347">
        <v>1890</v>
      </c>
      <c r="J221" s="343">
        <f t="shared" si="75"/>
        <v>171700.01</v>
      </c>
      <c r="K221" s="343">
        <f t="shared" si="87"/>
        <v>171800</v>
      </c>
      <c r="L221" s="244">
        <v>1890</v>
      </c>
      <c r="M221" s="348">
        <f t="shared" si="76"/>
        <v>171700.01</v>
      </c>
      <c r="N221" s="346">
        <f t="shared" si="88"/>
        <v>171800</v>
      </c>
      <c r="O221" s="347">
        <v>1890</v>
      </c>
      <c r="P221" s="343">
        <f t="shared" si="77"/>
        <v>171700.01</v>
      </c>
      <c r="Q221" s="343">
        <f t="shared" si="89"/>
        <v>171800</v>
      </c>
      <c r="R221" s="244">
        <v>1890</v>
      </c>
      <c r="S221" s="348">
        <f t="shared" si="78"/>
        <v>171700.01</v>
      </c>
      <c r="T221" s="346">
        <f t="shared" si="90"/>
        <v>171800</v>
      </c>
      <c r="U221" s="347">
        <v>1890</v>
      </c>
      <c r="V221" s="343">
        <f t="shared" si="79"/>
        <v>171700.01</v>
      </c>
      <c r="W221" s="343">
        <f t="shared" si="91"/>
        <v>171800</v>
      </c>
      <c r="X221" s="244">
        <v>1890</v>
      </c>
      <c r="Y221" s="348">
        <f t="shared" si="80"/>
        <v>196700.01</v>
      </c>
      <c r="Z221" s="346">
        <f t="shared" si="92"/>
        <v>196800</v>
      </c>
      <c r="AA221" s="347">
        <v>12044</v>
      </c>
      <c r="AB221" s="348">
        <f t="shared" si="81"/>
        <v>196700.01</v>
      </c>
      <c r="AC221" s="346">
        <f t="shared" si="93"/>
        <v>196800</v>
      </c>
      <c r="AD221" s="347">
        <v>12044</v>
      </c>
      <c r="AE221" s="348">
        <f t="shared" si="82"/>
        <v>196700.01</v>
      </c>
      <c r="AF221" s="346">
        <f t="shared" si="94"/>
        <v>196800</v>
      </c>
      <c r="AG221" s="347">
        <v>12044</v>
      </c>
      <c r="AH221" s="348">
        <f t="shared" si="83"/>
        <v>196700.01</v>
      </c>
      <c r="AI221" s="346">
        <f t="shared" si="95"/>
        <v>196800</v>
      </c>
      <c r="AJ221" s="347">
        <v>12044</v>
      </c>
    </row>
    <row r="222" spans="1:36" x14ac:dyDescent="0.2">
      <c r="A222" s="348">
        <f t="shared" si="72"/>
        <v>171800.01</v>
      </c>
      <c r="B222" s="346">
        <f t="shared" si="84"/>
        <v>171900</v>
      </c>
      <c r="C222" s="347">
        <v>1732</v>
      </c>
      <c r="D222" s="343">
        <f t="shared" si="73"/>
        <v>171800.01</v>
      </c>
      <c r="E222" s="343">
        <f t="shared" si="85"/>
        <v>171900</v>
      </c>
      <c r="F222" s="244">
        <v>1732</v>
      </c>
      <c r="G222" s="348">
        <f t="shared" si="74"/>
        <v>171800.01</v>
      </c>
      <c r="H222" s="346">
        <f t="shared" si="86"/>
        <v>171900</v>
      </c>
      <c r="I222" s="347">
        <v>1732</v>
      </c>
      <c r="J222" s="343">
        <f t="shared" si="75"/>
        <v>171800.01</v>
      </c>
      <c r="K222" s="343">
        <f t="shared" si="87"/>
        <v>171900</v>
      </c>
      <c r="L222" s="244">
        <v>1732</v>
      </c>
      <c r="M222" s="348">
        <f t="shared" si="76"/>
        <v>171800.01</v>
      </c>
      <c r="N222" s="346">
        <f t="shared" si="88"/>
        <v>171900</v>
      </c>
      <c r="O222" s="347">
        <v>1732</v>
      </c>
      <c r="P222" s="343">
        <f t="shared" si="77"/>
        <v>171800.01</v>
      </c>
      <c r="Q222" s="343">
        <f t="shared" si="89"/>
        <v>171900</v>
      </c>
      <c r="R222" s="244">
        <v>1732</v>
      </c>
      <c r="S222" s="348">
        <f t="shared" si="78"/>
        <v>171800.01</v>
      </c>
      <c r="T222" s="346">
        <f t="shared" si="90"/>
        <v>171900</v>
      </c>
      <c r="U222" s="347">
        <v>1732</v>
      </c>
      <c r="V222" s="343">
        <f t="shared" si="79"/>
        <v>171800.01</v>
      </c>
      <c r="W222" s="343">
        <f t="shared" si="91"/>
        <v>171900</v>
      </c>
      <c r="X222" s="244">
        <v>1732</v>
      </c>
      <c r="Y222" s="348">
        <f t="shared" si="80"/>
        <v>196800.01</v>
      </c>
      <c r="Z222" s="346">
        <f t="shared" si="92"/>
        <v>196900</v>
      </c>
      <c r="AA222" s="347">
        <v>11845</v>
      </c>
      <c r="AB222" s="348">
        <f t="shared" si="81"/>
        <v>196800.01</v>
      </c>
      <c r="AC222" s="346">
        <f t="shared" si="93"/>
        <v>196900</v>
      </c>
      <c r="AD222" s="347">
        <v>11845</v>
      </c>
      <c r="AE222" s="348">
        <f t="shared" si="82"/>
        <v>196800.01</v>
      </c>
      <c r="AF222" s="346">
        <f t="shared" si="94"/>
        <v>196900</v>
      </c>
      <c r="AG222" s="347">
        <v>11845</v>
      </c>
      <c r="AH222" s="348">
        <f t="shared" si="83"/>
        <v>196800.01</v>
      </c>
      <c r="AI222" s="346">
        <f t="shared" si="95"/>
        <v>196900</v>
      </c>
      <c r="AJ222" s="347">
        <v>11845</v>
      </c>
    </row>
    <row r="223" spans="1:36" x14ac:dyDescent="0.2">
      <c r="A223" s="348">
        <f t="shared" si="72"/>
        <v>171900.01</v>
      </c>
      <c r="B223" s="346">
        <f t="shared" si="84"/>
        <v>172000</v>
      </c>
      <c r="C223" s="347">
        <v>1574</v>
      </c>
      <c r="D223" s="343">
        <f t="shared" si="73"/>
        <v>171900.01</v>
      </c>
      <c r="E223" s="343">
        <f t="shared" si="85"/>
        <v>172000</v>
      </c>
      <c r="F223" s="244">
        <v>1574</v>
      </c>
      <c r="G223" s="348">
        <f t="shared" si="74"/>
        <v>171900.01</v>
      </c>
      <c r="H223" s="346">
        <f t="shared" si="86"/>
        <v>172000</v>
      </c>
      <c r="I223" s="347">
        <v>1574</v>
      </c>
      <c r="J223" s="343">
        <f t="shared" si="75"/>
        <v>171900.01</v>
      </c>
      <c r="K223" s="343">
        <f t="shared" si="87"/>
        <v>172000</v>
      </c>
      <c r="L223" s="244">
        <v>1574</v>
      </c>
      <c r="M223" s="348">
        <f t="shared" si="76"/>
        <v>171900.01</v>
      </c>
      <c r="N223" s="346">
        <f t="shared" si="88"/>
        <v>172000</v>
      </c>
      <c r="O223" s="347">
        <v>1574</v>
      </c>
      <c r="P223" s="343">
        <f t="shared" si="77"/>
        <v>171900.01</v>
      </c>
      <c r="Q223" s="343">
        <f t="shared" si="89"/>
        <v>172000</v>
      </c>
      <c r="R223" s="244">
        <v>1574</v>
      </c>
      <c r="S223" s="348">
        <f t="shared" si="78"/>
        <v>171900.01</v>
      </c>
      <c r="T223" s="346">
        <f t="shared" si="90"/>
        <v>172000</v>
      </c>
      <c r="U223" s="347">
        <v>1574</v>
      </c>
      <c r="V223" s="343">
        <f t="shared" si="79"/>
        <v>171900.01</v>
      </c>
      <c r="W223" s="343">
        <f t="shared" si="91"/>
        <v>172000</v>
      </c>
      <c r="X223" s="244">
        <v>1574</v>
      </c>
      <c r="Y223" s="348">
        <f t="shared" si="80"/>
        <v>196900.01</v>
      </c>
      <c r="Z223" s="346">
        <f t="shared" si="92"/>
        <v>197000</v>
      </c>
      <c r="AA223" s="347">
        <v>11648</v>
      </c>
      <c r="AB223" s="348">
        <f t="shared" si="81"/>
        <v>196900.01</v>
      </c>
      <c r="AC223" s="346">
        <f t="shared" si="93"/>
        <v>197000</v>
      </c>
      <c r="AD223" s="347">
        <v>11648</v>
      </c>
      <c r="AE223" s="348">
        <f t="shared" si="82"/>
        <v>196900.01</v>
      </c>
      <c r="AF223" s="346">
        <f t="shared" si="94"/>
        <v>197000</v>
      </c>
      <c r="AG223" s="347">
        <v>11648</v>
      </c>
      <c r="AH223" s="348">
        <f t="shared" si="83"/>
        <v>196900.01</v>
      </c>
      <c r="AI223" s="346">
        <f t="shared" si="95"/>
        <v>197000</v>
      </c>
      <c r="AJ223" s="347">
        <v>11648</v>
      </c>
    </row>
    <row r="224" spans="1:36" x14ac:dyDescent="0.2">
      <c r="A224" s="348">
        <f t="shared" si="72"/>
        <v>172000.01</v>
      </c>
      <c r="B224" s="346">
        <f t="shared" si="84"/>
        <v>172100</v>
      </c>
      <c r="C224" s="347">
        <v>1416</v>
      </c>
      <c r="D224" s="343">
        <f t="shared" si="73"/>
        <v>172000.01</v>
      </c>
      <c r="E224" s="343">
        <f t="shared" si="85"/>
        <v>172100</v>
      </c>
      <c r="F224" s="244">
        <v>1416</v>
      </c>
      <c r="G224" s="348">
        <f t="shared" si="74"/>
        <v>172000.01</v>
      </c>
      <c r="H224" s="346">
        <f t="shared" si="86"/>
        <v>172100</v>
      </c>
      <c r="I224" s="347">
        <v>1416</v>
      </c>
      <c r="J224" s="343">
        <f t="shared" si="75"/>
        <v>172000.01</v>
      </c>
      <c r="K224" s="343">
        <f t="shared" si="87"/>
        <v>172100</v>
      </c>
      <c r="L224" s="244">
        <v>1416</v>
      </c>
      <c r="M224" s="348">
        <f t="shared" si="76"/>
        <v>172000.01</v>
      </c>
      <c r="N224" s="346">
        <f t="shared" si="88"/>
        <v>172100</v>
      </c>
      <c r="O224" s="347">
        <v>1416</v>
      </c>
      <c r="P224" s="343">
        <f t="shared" si="77"/>
        <v>172000.01</v>
      </c>
      <c r="Q224" s="343">
        <f t="shared" si="89"/>
        <v>172100</v>
      </c>
      <c r="R224" s="244">
        <v>1416</v>
      </c>
      <c r="S224" s="348">
        <f t="shared" si="78"/>
        <v>172000.01</v>
      </c>
      <c r="T224" s="346">
        <f t="shared" si="90"/>
        <v>172100</v>
      </c>
      <c r="U224" s="347">
        <v>1416</v>
      </c>
      <c r="V224" s="343">
        <f t="shared" si="79"/>
        <v>172000.01</v>
      </c>
      <c r="W224" s="343">
        <f t="shared" si="91"/>
        <v>172100</v>
      </c>
      <c r="X224" s="244">
        <v>1416</v>
      </c>
      <c r="Y224" s="348">
        <f t="shared" si="80"/>
        <v>197000.01</v>
      </c>
      <c r="Z224" s="346">
        <f t="shared" si="92"/>
        <v>197100</v>
      </c>
      <c r="AA224" s="347">
        <v>11449</v>
      </c>
      <c r="AB224" s="348">
        <f t="shared" si="81"/>
        <v>197000.01</v>
      </c>
      <c r="AC224" s="346">
        <f t="shared" si="93"/>
        <v>197100</v>
      </c>
      <c r="AD224" s="347">
        <v>11449</v>
      </c>
      <c r="AE224" s="348">
        <f t="shared" si="82"/>
        <v>197000.01</v>
      </c>
      <c r="AF224" s="346">
        <f t="shared" si="94"/>
        <v>197100</v>
      </c>
      <c r="AG224" s="347">
        <v>11449</v>
      </c>
      <c r="AH224" s="348">
        <f t="shared" si="83"/>
        <v>197000.01</v>
      </c>
      <c r="AI224" s="346">
        <f t="shared" si="95"/>
        <v>197100</v>
      </c>
      <c r="AJ224" s="347">
        <v>11449</v>
      </c>
    </row>
    <row r="225" spans="1:36" x14ac:dyDescent="0.2">
      <c r="A225" s="348">
        <f t="shared" si="72"/>
        <v>172100.01</v>
      </c>
      <c r="B225" s="346">
        <f t="shared" si="84"/>
        <v>172200</v>
      </c>
      <c r="C225" s="347">
        <v>1258</v>
      </c>
      <c r="D225" s="343">
        <f t="shared" si="73"/>
        <v>172100.01</v>
      </c>
      <c r="E225" s="343">
        <f t="shared" si="85"/>
        <v>172200</v>
      </c>
      <c r="F225" s="244">
        <v>1258</v>
      </c>
      <c r="G225" s="348">
        <f t="shared" si="74"/>
        <v>172100.01</v>
      </c>
      <c r="H225" s="346">
        <f t="shared" si="86"/>
        <v>172200</v>
      </c>
      <c r="I225" s="347">
        <v>1258</v>
      </c>
      <c r="J225" s="343">
        <f t="shared" si="75"/>
        <v>172100.01</v>
      </c>
      <c r="K225" s="343">
        <f t="shared" si="87"/>
        <v>172200</v>
      </c>
      <c r="L225" s="244">
        <v>1258</v>
      </c>
      <c r="M225" s="348">
        <f t="shared" si="76"/>
        <v>172100.01</v>
      </c>
      <c r="N225" s="346">
        <f t="shared" si="88"/>
        <v>172200</v>
      </c>
      <c r="O225" s="347">
        <v>1258</v>
      </c>
      <c r="P225" s="343">
        <f t="shared" si="77"/>
        <v>172100.01</v>
      </c>
      <c r="Q225" s="343">
        <f t="shared" si="89"/>
        <v>172200</v>
      </c>
      <c r="R225" s="244">
        <v>1258</v>
      </c>
      <c r="S225" s="348">
        <f t="shared" si="78"/>
        <v>172100.01</v>
      </c>
      <c r="T225" s="346">
        <f t="shared" si="90"/>
        <v>172200</v>
      </c>
      <c r="U225" s="347">
        <v>1258</v>
      </c>
      <c r="V225" s="343">
        <f t="shared" si="79"/>
        <v>172100.01</v>
      </c>
      <c r="W225" s="343">
        <f t="shared" si="91"/>
        <v>172200</v>
      </c>
      <c r="X225" s="244">
        <v>1258</v>
      </c>
      <c r="Y225" s="348">
        <f t="shared" si="80"/>
        <v>197100.01</v>
      </c>
      <c r="Z225" s="346">
        <f t="shared" si="92"/>
        <v>197200</v>
      </c>
      <c r="AA225" s="347">
        <v>11251</v>
      </c>
      <c r="AB225" s="348">
        <f t="shared" si="81"/>
        <v>197100.01</v>
      </c>
      <c r="AC225" s="346">
        <f t="shared" si="93"/>
        <v>197200</v>
      </c>
      <c r="AD225" s="347">
        <v>11251</v>
      </c>
      <c r="AE225" s="348">
        <f t="shared" si="82"/>
        <v>197100.01</v>
      </c>
      <c r="AF225" s="346">
        <f t="shared" si="94"/>
        <v>197200</v>
      </c>
      <c r="AG225" s="347">
        <v>11251</v>
      </c>
      <c r="AH225" s="348">
        <f t="shared" si="83"/>
        <v>197100.01</v>
      </c>
      <c r="AI225" s="346">
        <f t="shared" si="95"/>
        <v>197200</v>
      </c>
      <c r="AJ225" s="347">
        <v>11251</v>
      </c>
    </row>
    <row r="226" spans="1:36" x14ac:dyDescent="0.2">
      <c r="A226" s="348">
        <f t="shared" si="72"/>
        <v>172200.01</v>
      </c>
      <c r="B226" s="346">
        <f t="shared" si="84"/>
        <v>172300</v>
      </c>
      <c r="C226" s="347">
        <v>1101</v>
      </c>
      <c r="D226" s="343">
        <f t="shared" si="73"/>
        <v>172200.01</v>
      </c>
      <c r="E226" s="343">
        <f t="shared" si="85"/>
        <v>172300</v>
      </c>
      <c r="F226" s="244">
        <v>1101</v>
      </c>
      <c r="G226" s="348">
        <f t="shared" si="74"/>
        <v>172200.01</v>
      </c>
      <c r="H226" s="346">
        <f t="shared" si="86"/>
        <v>172300</v>
      </c>
      <c r="I226" s="347">
        <v>1101</v>
      </c>
      <c r="J226" s="343">
        <f t="shared" si="75"/>
        <v>172200.01</v>
      </c>
      <c r="K226" s="343">
        <f t="shared" si="87"/>
        <v>172300</v>
      </c>
      <c r="L226" s="244">
        <v>1101</v>
      </c>
      <c r="M226" s="348">
        <f t="shared" si="76"/>
        <v>172200.01</v>
      </c>
      <c r="N226" s="346">
        <f t="shared" si="88"/>
        <v>172300</v>
      </c>
      <c r="O226" s="347">
        <v>1101</v>
      </c>
      <c r="P226" s="343">
        <f t="shared" si="77"/>
        <v>172200.01</v>
      </c>
      <c r="Q226" s="343">
        <f t="shared" si="89"/>
        <v>172300</v>
      </c>
      <c r="R226" s="244">
        <v>1101</v>
      </c>
      <c r="S226" s="348">
        <f t="shared" si="78"/>
        <v>172200.01</v>
      </c>
      <c r="T226" s="346">
        <f t="shared" si="90"/>
        <v>172300</v>
      </c>
      <c r="U226" s="347">
        <v>1101</v>
      </c>
      <c r="V226" s="343">
        <f t="shared" si="79"/>
        <v>172200.01</v>
      </c>
      <c r="W226" s="343">
        <f t="shared" si="91"/>
        <v>172300</v>
      </c>
      <c r="X226" s="244">
        <v>1101</v>
      </c>
      <c r="Y226" s="348">
        <f t="shared" si="80"/>
        <v>197200.01</v>
      </c>
      <c r="Z226" s="346">
        <f t="shared" si="92"/>
        <v>197300</v>
      </c>
      <c r="AA226" s="347">
        <v>11053</v>
      </c>
      <c r="AB226" s="348">
        <f t="shared" si="81"/>
        <v>197200.01</v>
      </c>
      <c r="AC226" s="346">
        <f t="shared" si="93"/>
        <v>197300</v>
      </c>
      <c r="AD226" s="347">
        <v>11053</v>
      </c>
      <c r="AE226" s="348">
        <f t="shared" si="82"/>
        <v>197200.01</v>
      </c>
      <c r="AF226" s="346">
        <f t="shared" si="94"/>
        <v>197300</v>
      </c>
      <c r="AG226" s="347">
        <v>11053</v>
      </c>
      <c r="AH226" s="348">
        <f t="shared" si="83"/>
        <v>197200.01</v>
      </c>
      <c r="AI226" s="346">
        <f t="shared" si="95"/>
        <v>197300</v>
      </c>
      <c r="AJ226" s="347">
        <v>11053</v>
      </c>
    </row>
    <row r="227" spans="1:36" x14ac:dyDescent="0.2">
      <c r="A227" s="348">
        <f t="shared" si="72"/>
        <v>172300.01</v>
      </c>
      <c r="B227" s="346">
        <f t="shared" si="84"/>
        <v>172400</v>
      </c>
      <c r="C227" s="347">
        <v>943</v>
      </c>
      <c r="D227" s="343">
        <f t="shared" si="73"/>
        <v>172300.01</v>
      </c>
      <c r="E227" s="343">
        <f t="shared" si="85"/>
        <v>172400</v>
      </c>
      <c r="F227" s="244">
        <v>943</v>
      </c>
      <c r="G227" s="348">
        <f t="shared" si="74"/>
        <v>172300.01</v>
      </c>
      <c r="H227" s="346">
        <f t="shared" si="86"/>
        <v>172400</v>
      </c>
      <c r="I227" s="347">
        <v>943</v>
      </c>
      <c r="J227" s="343">
        <f t="shared" si="75"/>
        <v>172300.01</v>
      </c>
      <c r="K227" s="343">
        <f t="shared" si="87"/>
        <v>172400</v>
      </c>
      <c r="L227" s="244">
        <v>943</v>
      </c>
      <c r="M227" s="348">
        <f t="shared" si="76"/>
        <v>172300.01</v>
      </c>
      <c r="N227" s="346">
        <f t="shared" si="88"/>
        <v>172400</v>
      </c>
      <c r="O227" s="347">
        <v>943</v>
      </c>
      <c r="P227" s="343">
        <f t="shared" si="77"/>
        <v>172300.01</v>
      </c>
      <c r="Q227" s="343">
        <f t="shared" si="89"/>
        <v>172400</v>
      </c>
      <c r="R227" s="244">
        <v>943</v>
      </c>
      <c r="S227" s="348">
        <f t="shared" si="78"/>
        <v>172300.01</v>
      </c>
      <c r="T227" s="346">
        <f t="shared" si="90"/>
        <v>172400</v>
      </c>
      <c r="U227" s="347">
        <v>943</v>
      </c>
      <c r="V227" s="343">
        <f t="shared" si="79"/>
        <v>172300.01</v>
      </c>
      <c r="W227" s="343">
        <f t="shared" si="91"/>
        <v>172400</v>
      </c>
      <c r="X227" s="244">
        <v>943</v>
      </c>
      <c r="Y227" s="348">
        <f t="shared" si="80"/>
        <v>197300.01</v>
      </c>
      <c r="Z227" s="346">
        <f t="shared" si="92"/>
        <v>197400</v>
      </c>
      <c r="AA227" s="347">
        <v>10885</v>
      </c>
      <c r="AB227" s="348">
        <f t="shared" si="81"/>
        <v>197300.01</v>
      </c>
      <c r="AC227" s="346">
        <f t="shared" si="93"/>
        <v>197400</v>
      </c>
      <c r="AD227" s="347">
        <v>10885</v>
      </c>
      <c r="AE227" s="348">
        <f t="shared" si="82"/>
        <v>197300.01</v>
      </c>
      <c r="AF227" s="346">
        <f t="shared" si="94"/>
        <v>197400</v>
      </c>
      <c r="AG227" s="347">
        <v>10885</v>
      </c>
      <c r="AH227" s="348">
        <f t="shared" si="83"/>
        <v>197300.01</v>
      </c>
      <c r="AI227" s="346">
        <f t="shared" si="95"/>
        <v>197400</v>
      </c>
      <c r="AJ227" s="347">
        <v>10885</v>
      </c>
    </row>
    <row r="228" spans="1:36" x14ac:dyDescent="0.2">
      <c r="A228" s="348">
        <f t="shared" si="72"/>
        <v>172400.01</v>
      </c>
      <c r="B228" s="346">
        <f t="shared" si="84"/>
        <v>172500</v>
      </c>
      <c r="C228" s="347">
        <v>786</v>
      </c>
      <c r="D228" s="343">
        <f t="shared" si="73"/>
        <v>172400.01</v>
      </c>
      <c r="E228" s="343">
        <f t="shared" si="85"/>
        <v>172500</v>
      </c>
      <c r="F228" s="244">
        <v>786</v>
      </c>
      <c r="G228" s="348">
        <f t="shared" si="74"/>
        <v>172400.01</v>
      </c>
      <c r="H228" s="346">
        <f t="shared" si="86"/>
        <v>172500</v>
      </c>
      <c r="I228" s="347">
        <v>786</v>
      </c>
      <c r="J228" s="343">
        <f t="shared" si="75"/>
        <v>172400.01</v>
      </c>
      <c r="K228" s="343">
        <f t="shared" si="87"/>
        <v>172500</v>
      </c>
      <c r="L228" s="244">
        <v>786</v>
      </c>
      <c r="M228" s="348">
        <f t="shared" si="76"/>
        <v>172400.01</v>
      </c>
      <c r="N228" s="346">
        <f t="shared" si="88"/>
        <v>172500</v>
      </c>
      <c r="O228" s="347">
        <v>786</v>
      </c>
      <c r="P228" s="343">
        <f t="shared" si="77"/>
        <v>172400.01</v>
      </c>
      <c r="Q228" s="343">
        <f t="shared" si="89"/>
        <v>172500</v>
      </c>
      <c r="R228" s="244">
        <v>786</v>
      </c>
      <c r="S228" s="348">
        <f t="shared" si="78"/>
        <v>172400.01</v>
      </c>
      <c r="T228" s="346">
        <f t="shared" si="90"/>
        <v>172500</v>
      </c>
      <c r="U228" s="347">
        <v>786</v>
      </c>
      <c r="V228" s="343">
        <f t="shared" si="79"/>
        <v>172400.01</v>
      </c>
      <c r="W228" s="343">
        <f t="shared" si="91"/>
        <v>172500</v>
      </c>
      <c r="X228" s="244">
        <v>786</v>
      </c>
      <c r="Y228" s="348">
        <f t="shared" si="80"/>
        <v>197400.01</v>
      </c>
      <c r="Z228" s="346">
        <f t="shared" si="92"/>
        <v>197500</v>
      </c>
      <c r="AA228" s="347">
        <v>10658</v>
      </c>
      <c r="AB228" s="348">
        <f t="shared" si="81"/>
        <v>197400.01</v>
      </c>
      <c r="AC228" s="346">
        <f t="shared" si="93"/>
        <v>197500</v>
      </c>
      <c r="AD228" s="347">
        <v>10658</v>
      </c>
      <c r="AE228" s="348">
        <f t="shared" si="82"/>
        <v>197400.01</v>
      </c>
      <c r="AF228" s="346">
        <f t="shared" si="94"/>
        <v>197500</v>
      </c>
      <c r="AG228" s="347">
        <v>10658</v>
      </c>
      <c r="AH228" s="348">
        <f t="shared" si="83"/>
        <v>197400.01</v>
      </c>
      <c r="AI228" s="346">
        <f t="shared" si="95"/>
        <v>197500</v>
      </c>
      <c r="AJ228" s="347">
        <v>10658</v>
      </c>
    </row>
    <row r="229" spans="1:36" x14ac:dyDescent="0.2">
      <c r="A229" s="348">
        <f t="shared" si="72"/>
        <v>172500.01</v>
      </c>
      <c r="B229" s="346">
        <f t="shared" si="84"/>
        <v>172600</v>
      </c>
      <c r="C229" s="347">
        <v>628</v>
      </c>
      <c r="D229" s="343">
        <f t="shared" si="73"/>
        <v>172500.01</v>
      </c>
      <c r="E229" s="343">
        <f t="shared" si="85"/>
        <v>172600</v>
      </c>
      <c r="F229" s="244">
        <v>628</v>
      </c>
      <c r="G229" s="348">
        <f t="shared" si="74"/>
        <v>172500.01</v>
      </c>
      <c r="H229" s="346">
        <f t="shared" si="86"/>
        <v>172600</v>
      </c>
      <c r="I229" s="347">
        <v>628</v>
      </c>
      <c r="J229" s="343">
        <f t="shared" si="75"/>
        <v>172500.01</v>
      </c>
      <c r="K229" s="343">
        <f t="shared" si="87"/>
        <v>172600</v>
      </c>
      <c r="L229" s="244">
        <v>628</v>
      </c>
      <c r="M229" s="348">
        <f t="shared" si="76"/>
        <v>172500.01</v>
      </c>
      <c r="N229" s="346">
        <f t="shared" si="88"/>
        <v>172600</v>
      </c>
      <c r="O229" s="347">
        <v>628</v>
      </c>
      <c r="P229" s="343">
        <f t="shared" si="77"/>
        <v>172500.01</v>
      </c>
      <c r="Q229" s="343">
        <f t="shared" si="89"/>
        <v>172600</v>
      </c>
      <c r="R229" s="244">
        <v>628</v>
      </c>
      <c r="S229" s="348">
        <f t="shared" si="78"/>
        <v>172500.01</v>
      </c>
      <c r="T229" s="346">
        <f t="shared" si="90"/>
        <v>172600</v>
      </c>
      <c r="U229" s="347">
        <v>628</v>
      </c>
      <c r="V229" s="343">
        <f t="shared" si="79"/>
        <v>172500.01</v>
      </c>
      <c r="W229" s="343">
        <f t="shared" si="91"/>
        <v>172600</v>
      </c>
      <c r="X229" s="244">
        <v>628</v>
      </c>
      <c r="Y229" s="348">
        <f t="shared" si="80"/>
        <v>197500.01</v>
      </c>
      <c r="Z229" s="346">
        <f t="shared" si="92"/>
        <v>197600</v>
      </c>
      <c r="AA229" s="347">
        <v>10460</v>
      </c>
      <c r="AB229" s="348">
        <f t="shared" si="81"/>
        <v>197500.01</v>
      </c>
      <c r="AC229" s="346">
        <f t="shared" si="93"/>
        <v>197600</v>
      </c>
      <c r="AD229" s="347">
        <v>10460</v>
      </c>
      <c r="AE229" s="348">
        <f t="shared" si="82"/>
        <v>197500.01</v>
      </c>
      <c r="AF229" s="346">
        <f t="shared" si="94"/>
        <v>197600</v>
      </c>
      <c r="AG229" s="347">
        <v>10460</v>
      </c>
      <c r="AH229" s="348">
        <f t="shared" si="83"/>
        <v>197500.01</v>
      </c>
      <c r="AI229" s="346">
        <f t="shared" si="95"/>
        <v>197600</v>
      </c>
      <c r="AJ229" s="347">
        <v>10460</v>
      </c>
    </row>
    <row r="230" spans="1:36" x14ac:dyDescent="0.2">
      <c r="A230" s="348">
        <f t="shared" si="72"/>
        <v>172600.01</v>
      </c>
      <c r="B230" s="346">
        <f t="shared" si="84"/>
        <v>172700</v>
      </c>
      <c r="C230" s="347">
        <v>471</v>
      </c>
      <c r="D230" s="343">
        <f t="shared" si="73"/>
        <v>172600.01</v>
      </c>
      <c r="E230" s="343">
        <f t="shared" si="85"/>
        <v>172700</v>
      </c>
      <c r="F230" s="244">
        <v>471</v>
      </c>
      <c r="G230" s="348">
        <f t="shared" si="74"/>
        <v>172600.01</v>
      </c>
      <c r="H230" s="346">
        <f t="shared" si="86"/>
        <v>172700</v>
      </c>
      <c r="I230" s="347">
        <v>471</v>
      </c>
      <c r="J230" s="343">
        <f t="shared" si="75"/>
        <v>172600.01</v>
      </c>
      <c r="K230" s="343">
        <f t="shared" si="87"/>
        <v>172700</v>
      </c>
      <c r="L230" s="244">
        <v>471</v>
      </c>
      <c r="M230" s="348">
        <f t="shared" si="76"/>
        <v>172600.01</v>
      </c>
      <c r="N230" s="346">
        <f t="shared" si="88"/>
        <v>172700</v>
      </c>
      <c r="O230" s="347">
        <v>471</v>
      </c>
      <c r="P230" s="343">
        <f t="shared" si="77"/>
        <v>172600.01</v>
      </c>
      <c r="Q230" s="343">
        <f t="shared" si="89"/>
        <v>172700</v>
      </c>
      <c r="R230" s="244">
        <v>471</v>
      </c>
      <c r="S230" s="348">
        <f t="shared" si="78"/>
        <v>172600.01</v>
      </c>
      <c r="T230" s="346">
        <f t="shared" si="90"/>
        <v>172700</v>
      </c>
      <c r="U230" s="347">
        <v>471</v>
      </c>
      <c r="V230" s="343">
        <f t="shared" si="79"/>
        <v>172600.01</v>
      </c>
      <c r="W230" s="343">
        <f t="shared" si="91"/>
        <v>172700</v>
      </c>
      <c r="X230" s="244">
        <v>471</v>
      </c>
      <c r="Y230" s="348">
        <f t="shared" si="80"/>
        <v>197600.01</v>
      </c>
      <c r="Z230" s="346">
        <f t="shared" si="92"/>
        <v>197700</v>
      </c>
      <c r="AA230" s="347">
        <v>10263</v>
      </c>
      <c r="AB230" s="348">
        <f t="shared" si="81"/>
        <v>197600.01</v>
      </c>
      <c r="AC230" s="346">
        <f t="shared" si="93"/>
        <v>197700</v>
      </c>
      <c r="AD230" s="347">
        <v>10263</v>
      </c>
      <c r="AE230" s="348">
        <f t="shared" si="82"/>
        <v>197600.01</v>
      </c>
      <c r="AF230" s="346">
        <f t="shared" si="94"/>
        <v>197700</v>
      </c>
      <c r="AG230" s="347">
        <v>10263</v>
      </c>
      <c r="AH230" s="348">
        <f t="shared" si="83"/>
        <v>197600.01</v>
      </c>
      <c r="AI230" s="346">
        <f t="shared" si="95"/>
        <v>197700</v>
      </c>
      <c r="AJ230" s="347">
        <v>10263</v>
      </c>
    </row>
    <row r="231" spans="1:36" x14ac:dyDescent="0.2">
      <c r="A231" s="348">
        <f t="shared" si="72"/>
        <v>172700.01</v>
      </c>
      <c r="B231" s="346">
        <f t="shared" si="84"/>
        <v>172800</v>
      </c>
      <c r="C231" s="347">
        <v>314</v>
      </c>
      <c r="D231" s="343">
        <f t="shared" si="73"/>
        <v>172700.01</v>
      </c>
      <c r="E231" s="343">
        <f t="shared" si="85"/>
        <v>172800</v>
      </c>
      <c r="F231" s="244">
        <v>314</v>
      </c>
      <c r="G231" s="348">
        <f t="shared" si="74"/>
        <v>172700.01</v>
      </c>
      <c r="H231" s="346">
        <f t="shared" si="86"/>
        <v>172800</v>
      </c>
      <c r="I231" s="347">
        <v>314</v>
      </c>
      <c r="J231" s="343">
        <f t="shared" si="75"/>
        <v>172700.01</v>
      </c>
      <c r="K231" s="343">
        <f t="shared" si="87"/>
        <v>172800</v>
      </c>
      <c r="L231" s="244">
        <v>314</v>
      </c>
      <c r="M231" s="348">
        <f t="shared" si="76"/>
        <v>172700.01</v>
      </c>
      <c r="N231" s="346">
        <f t="shared" si="88"/>
        <v>172800</v>
      </c>
      <c r="O231" s="347">
        <v>314</v>
      </c>
      <c r="P231" s="343">
        <f t="shared" si="77"/>
        <v>172700.01</v>
      </c>
      <c r="Q231" s="343">
        <f t="shared" si="89"/>
        <v>172800</v>
      </c>
      <c r="R231" s="244">
        <v>314</v>
      </c>
      <c r="S231" s="348">
        <f t="shared" si="78"/>
        <v>172700.01</v>
      </c>
      <c r="T231" s="346">
        <f t="shared" si="90"/>
        <v>172800</v>
      </c>
      <c r="U231" s="347">
        <v>314</v>
      </c>
      <c r="V231" s="343">
        <f t="shared" si="79"/>
        <v>172700.01</v>
      </c>
      <c r="W231" s="343">
        <f t="shared" si="91"/>
        <v>172800</v>
      </c>
      <c r="X231" s="244">
        <v>314</v>
      </c>
      <c r="Y231" s="348">
        <f t="shared" si="80"/>
        <v>197700.01</v>
      </c>
      <c r="Z231" s="346">
        <f t="shared" si="92"/>
        <v>197800</v>
      </c>
      <c r="AA231" s="347">
        <v>10066</v>
      </c>
      <c r="AB231" s="348">
        <f t="shared" si="81"/>
        <v>197700.01</v>
      </c>
      <c r="AC231" s="346">
        <f t="shared" si="93"/>
        <v>197800</v>
      </c>
      <c r="AD231" s="347">
        <v>10066</v>
      </c>
      <c r="AE231" s="348">
        <f t="shared" si="82"/>
        <v>197700.01</v>
      </c>
      <c r="AF231" s="346">
        <f t="shared" si="94"/>
        <v>197800</v>
      </c>
      <c r="AG231" s="347">
        <v>10066</v>
      </c>
      <c r="AH231" s="348">
        <f t="shared" si="83"/>
        <v>197700.01</v>
      </c>
      <c r="AI231" s="346">
        <f t="shared" si="95"/>
        <v>197800</v>
      </c>
      <c r="AJ231" s="347">
        <v>10066</v>
      </c>
    </row>
    <row r="232" spans="1:36" x14ac:dyDescent="0.2">
      <c r="A232" s="348">
        <f t="shared" si="72"/>
        <v>172800.01</v>
      </c>
      <c r="B232" s="346">
        <f t="shared" si="84"/>
        <v>172900</v>
      </c>
      <c r="C232" s="347">
        <v>157</v>
      </c>
      <c r="D232" s="343">
        <f t="shared" si="73"/>
        <v>172800.01</v>
      </c>
      <c r="E232" s="343">
        <f t="shared" si="85"/>
        <v>172900</v>
      </c>
      <c r="F232" s="244">
        <v>157</v>
      </c>
      <c r="G232" s="348">
        <f t="shared" si="74"/>
        <v>172800.01</v>
      </c>
      <c r="H232" s="346">
        <f t="shared" si="86"/>
        <v>172900</v>
      </c>
      <c r="I232" s="347">
        <v>157</v>
      </c>
      <c r="J232" s="343">
        <f t="shared" si="75"/>
        <v>172800.01</v>
      </c>
      <c r="K232" s="343">
        <f t="shared" si="87"/>
        <v>172900</v>
      </c>
      <c r="L232" s="244">
        <v>157</v>
      </c>
      <c r="M232" s="348">
        <f t="shared" si="76"/>
        <v>172800.01</v>
      </c>
      <c r="N232" s="346">
        <f t="shared" si="88"/>
        <v>172900</v>
      </c>
      <c r="O232" s="347">
        <v>157</v>
      </c>
      <c r="P232" s="343">
        <f t="shared" si="77"/>
        <v>172800.01</v>
      </c>
      <c r="Q232" s="343">
        <f t="shared" si="89"/>
        <v>172900</v>
      </c>
      <c r="R232" s="244">
        <v>157</v>
      </c>
      <c r="S232" s="348">
        <f t="shared" si="78"/>
        <v>172800.01</v>
      </c>
      <c r="T232" s="346">
        <f t="shared" si="90"/>
        <v>172900</v>
      </c>
      <c r="U232" s="347">
        <v>157</v>
      </c>
      <c r="V232" s="343">
        <f t="shared" si="79"/>
        <v>172800.01</v>
      </c>
      <c r="W232" s="343">
        <f t="shared" si="91"/>
        <v>172900</v>
      </c>
      <c r="X232" s="244">
        <v>157</v>
      </c>
      <c r="Y232" s="348">
        <f t="shared" si="80"/>
        <v>197800.01</v>
      </c>
      <c r="Z232" s="346">
        <f t="shared" si="92"/>
        <v>197900</v>
      </c>
      <c r="AA232" s="347">
        <v>9869</v>
      </c>
      <c r="AB232" s="348">
        <f t="shared" si="81"/>
        <v>197800.01</v>
      </c>
      <c r="AC232" s="346">
        <f t="shared" si="93"/>
        <v>197900</v>
      </c>
      <c r="AD232" s="347">
        <v>9869</v>
      </c>
      <c r="AE232" s="348">
        <f t="shared" si="82"/>
        <v>197800.01</v>
      </c>
      <c r="AF232" s="346">
        <f t="shared" si="94"/>
        <v>197900</v>
      </c>
      <c r="AG232" s="347">
        <v>9869</v>
      </c>
      <c r="AH232" s="348">
        <f t="shared" si="83"/>
        <v>197800.01</v>
      </c>
      <c r="AI232" s="346">
        <f t="shared" si="95"/>
        <v>197900</v>
      </c>
      <c r="AJ232" s="347">
        <v>9869</v>
      </c>
    </row>
    <row r="233" spans="1:36" x14ac:dyDescent="0.2">
      <c r="A233" s="348">
        <f t="shared" si="72"/>
        <v>172900.01</v>
      </c>
      <c r="B233" s="346">
        <f t="shared" si="84"/>
        <v>173000</v>
      </c>
      <c r="C233" s="347">
        <v>0</v>
      </c>
      <c r="D233" s="343">
        <f t="shared" si="73"/>
        <v>172900.01</v>
      </c>
      <c r="E233" s="343">
        <f t="shared" si="85"/>
        <v>173000</v>
      </c>
      <c r="F233" s="244">
        <v>0</v>
      </c>
      <c r="G233" s="348">
        <f t="shared" si="74"/>
        <v>172900.01</v>
      </c>
      <c r="H233" s="346">
        <f t="shared" si="86"/>
        <v>173000</v>
      </c>
      <c r="I233" s="347">
        <v>0</v>
      </c>
      <c r="J233" s="343">
        <f t="shared" si="75"/>
        <v>172900.01</v>
      </c>
      <c r="K233" s="343">
        <f t="shared" si="87"/>
        <v>173000</v>
      </c>
      <c r="L233" s="244">
        <v>0</v>
      </c>
      <c r="M233" s="348">
        <f t="shared" si="76"/>
        <v>172900.01</v>
      </c>
      <c r="N233" s="346">
        <f t="shared" si="88"/>
        <v>173000</v>
      </c>
      <c r="O233" s="347">
        <v>0</v>
      </c>
      <c r="P233" s="343">
        <f t="shared" si="77"/>
        <v>172900.01</v>
      </c>
      <c r="Q233" s="343">
        <f t="shared" si="89"/>
        <v>173000</v>
      </c>
      <c r="R233" s="244">
        <v>0</v>
      </c>
      <c r="S233" s="348">
        <f t="shared" si="78"/>
        <v>172900.01</v>
      </c>
      <c r="T233" s="346">
        <f t="shared" si="90"/>
        <v>173000</v>
      </c>
      <c r="U233" s="347">
        <v>0</v>
      </c>
      <c r="V233" s="343">
        <f t="shared" si="79"/>
        <v>172900.01</v>
      </c>
      <c r="W233" s="343">
        <f t="shared" si="91"/>
        <v>173000</v>
      </c>
      <c r="X233" s="244">
        <v>0</v>
      </c>
      <c r="Y233" s="348">
        <f t="shared" si="80"/>
        <v>197900.01</v>
      </c>
      <c r="Z233" s="346">
        <f t="shared" si="92"/>
        <v>198000</v>
      </c>
      <c r="AA233" s="347">
        <v>9672</v>
      </c>
      <c r="AB233" s="348">
        <f t="shared" si="81"/>
        <v>197900.01</v>
      </c>
      <c r="AC233" s="346">
        <f t="shared" si="93"/>
        <v>198000</v>
      </c>
      <c r="AD233" s="347">
        <v>9672</v>
      </c>
      <c r="AE233" s="348">
        <f t="shared" si="82"/>
        <v>197900.01</v>
      </c>
      <c r="AF233" s="346">
        <f t="shared" si="94"/>
        <v>198000</v>
      </c>
      <c r="AG233" s="347">
        <v>9672</v>
      </c>
      <c r="AH233" s="348">
        <f t="shared" si="83"/>
        <v>197900.01</v>
      </c>
      <c r="AI233" s="346">
        <f t="shared" si="95"/>
        <v>198000</v>
      </c>
      <c r="AJ233" s="347">
        <v>9672</v>
      </c>
    </row>
    <row r="234" spans="1:36" x14ac:dyDescent="0.2">
      <c r="A234" s="348"/>
      <c r="B234" s="346"/>
      <c r="C234" s="351"/>
      <c r="G234" s="353"/>
      <c r="H234" s="171"/>
      <c r="I234" s="352"/>
      <c r="M234" s="353"/>
      <c r="N234" s="171"/>
      <c r="O234" s="352"/>
      <c r="S234" s="353"/>
      <c r="T234" s="171"/>
      <c r="U234" s="352"/>
      <c r="Y234" s="348">
        <f t="shared" si="80"/>
        <v>198000.01</v>
      </c>
      <c r="Z234" s="346">
        <f t="shared" ref="Z234:Z251" si="96">+Z233+100</f>
        <v>198100</v>
      </c>
      <c r="AA234" s="347">
        <v>9475</v>
      </c>
      <c r="AB234" s="348">
        <f t="shared" si="81"/>
        <v>198000.01</v>
      </c>
      <c r="AC234" s="346">
        <f t="shared" si="93"/>
        <v>198100</v>
      </c>
      <c r="AD234" s="347">
        <v>9475</v>
      </c>
      <c r="AE234" s="348">
        <f t="shared" si="82"/>
        <v>198000.01</v>
      </c>
      <c r="AF234" s="346">
        <f t="shared" si="94"/>
        <v>198100</v>
      </c>
      <c r="AG234" s="347">
        <v>9475</v>
      </c>
      <c r="AH234" s="348">
        <f t="shared" si="83"/>
        <v>198000.01</v>
      </c>
      <c r="AI234" s="346">
        <f t="shared" si="95"/>
        <v>198100</v>
      </c>
      <c r="AJ234" s="347">
        <v>9475</v>
      </c>
    </row>
    <row r="235" spans="1:36" x14ac:dyDescent="0.2">
      <c r="A235" s="348"/>
      <c r="B235" s="346"/>
      <c r="C235" s="351"/>
      <c r="G235" s="353"/>
      <c r="H235" s="171"/>
      <c r="I235" s="352"/>
      <c r="M235" s="353"/>
      <c r="N235" s="171"/>
      <c r="O235" s="352"/>
      <c r="S235" s="353"/>
      <c r="T235" s="171"/>
      <c r="U235" s="352"/>
      <c r="Y235" s="348">
        <f t="shared" si="80"/>
        <v>198100.01</v>
      </c>
      <c r="Z235" s="346">
        <f t="shared" si="96"/>
        <v>198200</v>
      </c>
      <c r="AA235" s="347">
        <v>9278</v>
      </c>
      <c r="AB235" s="348">
        <f t="shared" si="81"/>
        <v>198100.01</v>
      </c>
      <c r="AC235" s="346">
        <f t="shared" si="93"/>
        <v>198200</v>
      </c>
      <c r="AD235" s="347">
        <v>9278</v>
      </c>
      <c r="AE235" s="348">
        <f t="shared" si="82"/>
        <v>198100.01</v>
      </c>
      <c r="AF235" s="346">
        <f t="shared" si="94"/>
        <v>198200</v>
      </c>
      <c r="AG235" s="347">
        <v>9278</v>
      </c>
      <c r="AH235" s="348">
        <f t="shared" si="83"/>
        <v>198100.01</v>
      </c>
      <c r="AI235" s="346">
        <f t="shared" si="95"/>
        <v>198200</v>
      </c>
      <c r="AJ235" s="347">
        <v>9278</v>
      </c>
    </row>
    <row r="236" spans="1:36" x14ac:dyDescent="0.2">
      <c r="A236" s="348"/>
      <c r="B236" s="346"/>
      <c r="C236" s="351"/>
      <c r="G236" s="353"/>
      <c r="H236" s="171"/>
      <c r="I236" s="352"/>
      <c r="M236" s="353"/>
      <c r="N236" s="171"/>
      <c r="O236" s="352"/>
      <c r="S236" s="353"/>
      <c r="T236" s="171"/>
      <c r="U236" s="352"/>
      <c r="Y236" s="348">
        <f t="shared" si="80"/>
        <v>198200.01</v>
      </c>
      <c r="Z236" s="346">
        <f t="shared" si="96"/>
        <v>198300</v>
      </c>
      <c r="AA236" s="350">
        <v>9082</v>
      </c>
      <c r="AB236" s="348">
        <f t="shared" si="81"/>
        <v>198200.01</v>
      </c>
      <c r="AC236" s="346">
        <f t="shared" si="93"/>
        <v>198300</v>
      </c>
      <c r="AD236" s="350">
        <v>9082</v>
      </c>
      <c r="AE236" s="348">
        <f t="shared" si="82"/>
        <v>198200.01</v>
      </c>
      <c r="AF236" s="346">
        <f t="shared" si="94"/>
        <v>198300</v>
      </c>
      <c r="AG236" s="350">
        <v>9082</v>
      </c>
      <c r="AH236" s="348">
        <f t="shared" si="83"/>
        <v>198200.01</v>
      </c>
      <c r="AI236" s="346">
        <f t="shared" si="95"/>
        <v>198300</v>
      </c>
      <c r="AJ236" s="350">
        <v>9082</v>
      </c>
    </row>
    <row r="237" spans="1:36" x14ac:dyDescent="0.2">
      <c r="A237" s="348"/>
      <c r="B237" s="346"/>
      <c r="C237" s="351"/>
      <c r="G237" s="353"/>
      <c r="H237" s="171"/>
      <c r="I237" s="352"/>
      <c r="M237" s="353"/>
      <c r="N237" s="171"/>
      <c r="O237" s="352"/>
      <c r="S237" s="353"/>
      <c r="T237" s="171"/>
      <c r="U237" s="352"/>
      <c r="Y237" s="348">
        <f t="shared" si="80"/>
        <v>198300.01</v>
      </c>
      <c r="Z237" s="346">
        <f t="shared" si="96"/>
        <v>198400</v>
      </c>
      <c r="AA237" s="350">
        <v>8886</v>
      </c>
      <c r="AB237" s="348">
        <f t="shared" si="81"/>
        <v>198300.01</v>
      </c>
      <c r="AC237" s="346">
        <f t="shared" si="93"/>
        <v>198400</v>
      </c>
      <c r="AD237" s="350">
        <v>8886</v>
      </c>
      <c r="AE237" s="348">
        <f t="shared" si="82"/>
        <v>198300.01</v>
      </c>
      <c r="AF237" s="346">
        <f t="shared" si="94"/>
        <v>198400</v>
      </c>
      <c r="AG237" s="350">
        <v>8886</v>
      </c>
      <c r="AH237" s="348">
        <f t="shared" si="83"/>
        <v>198300.01</v>
      </c>
      <c r="AI237" s="346">
        <f t="shared" si="95"/>
        <v>198400</v>
      </c>
      <c r="AJ237" s="350">
        <v>8886</v>
      </c>
    </row>
    <row r="238" spans="1:36" x14ac:dyDescent="0.2">
      <c r="A238" s="348"/>
      <c r="B238" s="346"/>
      <c r="C238" s="351"/>
      <c r="G238" s="353"/>
      <c r="H238" s="171"/>
      <c r="I238" s="352"/>
      <c r="M238" s="353"/>
      <c r="N238" s="171"/>
      <c r="O238" s="352"/>
      <c r="S238" s="353"/>
      <c r="T238" s="171"/>
      <c r="U238" s="352"/>
      <c r="Y238" s="348">
        <f t="shared" si="80"/>
        <v>198400.01</v>
      </c>
      <c r="Z238" s="346">
        <f t="shared" si="96"/>
        <v>198500</v>
      </c>
      <c r="AA238" s="350">
        <v>8690</v>
      </c>
      <c r="AB238" s="348">
        <f t="shared" si="81"/>
        <v>198400.01</v>
      </c>
      <c r="AC238" s="346">
        <f t="shared" si="93"/>
        <v>198500</v>
      </c>
      <c r="AD238" s="350">
        <v>8690</v>
      </c>
      <c r="AE238" s="348">
        <f t="shared" si="82"/>
        <v>198400.01</v>
      </c>
      <c r="AF238" s="346">
        <f t="shared" si="94"/>
        <v>198500</v>
      </c>
      <c r="AG238" s="350">
        <v>8690</v>
      </c>
      <c r="AH238" s="348">
        <f t="shared" si="83"/>
        <v>198400.01</v>
      </c>
      <c r="AI238" s="346">
        <f t="shared" si="95"/>
        <v>198500</v>
      </c>
      <c r="AJ238" s="350">
        <v>8690</v>
      </c>
    </row>
    <row r="239" spans="1:36" x14ac:dyDescent="0.2">
      <c r="A239" s="348"/>
      <c r="B239" s="346"/>
      <c r="C239" s="351"/>
      <c r="G239" s="353"/>
      <c r="H239" s="171"/>
      <c r="I239" s="352"/>
      <c r="M239" s="353"/>
      <c r="N239" s="171"/>
      <c r="O239" s="352"/>
      <c r="S239" s="353"/>
      <c r="T239" s="171"/>
      <c r="U239" s="352"/>
      <c r="Y239" s="348">
        <f t="shared" si="80"/>
        <v>198500.01</v>
      </c>
      <c r="Z239" s="346">
        <f t="shared" si="96"/>
        <v>198600</v>
      </c>
      <c r="AA239" s="350">
        <v>8494</v>
      </c>
      <c r="AB239" s="348">
        <f t="shared" si="81"/>
        <v>198500.01</v>
      </c>
      <c r="AC239" s="346">
        <f t="shared" si="93"/>
        <v>198600</v>
      </c>
      <c r="AD239" s="350">
        <v>8494</v>
      </c>
      <c r="AE239" s="348">
        <f t="shared" si="82"/>
        <v>198500.01</v>
      </c>
      <c r="AF239" s="346">
        <f t="shared" si="94"/>
        <v>198600</v>
      </c>
      <c r="AG239" s="350">
        <v>8494</v>
      </c>
      <c r="AH239" s="348">
        <f t="shared" si="83"/>
        <v>198500.01</v>
      </c>
      <c r="AI239" s="346">
        <f t="shared" si="95"/>
        <v>198600</v>
      </c>
      <c r="AJ239" s="350">
        <v>8494</v>
      </c>
    </row>
    <row r="240" spans="1:36" x14ac:dyDescent="0.2">
      <c r="A240" s="348"/>
      <c r="B240" s="346"/>
      <c r="C240" s="351"/>
      <c r="G240" s="353"/>
      <c r="H240" s="171"/>
      <c r="I240" s="352"/>
      <c r="M240" s="353"/>
      <c r="N240" s="171"/>
      <c r="O240" s="352"/>
      <c r="S240" s="353"/>
      <c r="T240" s="171"/>
      <c r="U240" s="352"/>
      <c r="Y240" s="348">
        <f t="shared" si="80"/>
        <v>198600.01</v>
      </c>
      <c r="Z240" s="346">
        <f t="shared" si="96"/>
        <v>198700</v>
      </c>
      <c r="AA240" s="350">
        <v>8298</v>
      </c>
      <c r="AB240" s="348">
        <f t="shared" si="81"/>
        <v>198600.01</v>
      </c>
      <c r="AC240" s="346">
        <f t="shared" si="93"/>
        <v>198700</v>
      </c>
      <c r="AD240" s="350">
        <v>8298</v>
      </c>
      <c r="AE240" s="348">
        <f t="shared" si="82"/>
        <v>198600.01</v>
      </c>
      <c r="AF240" s="346">
        <f t="shared" si="94"/>
        <v>198700</v>
      </c>
      <c r="AG240" s="350">
        <v>8298</v>
      </c>
      <c r="AH240" s="348">
        <f t="shared" si="83"/>
        <v>198600.01</v>
      </c>
      <c r="AI240" s="346">
        <f t="shared" si="95"/>
        <v>198700</v>
      </c>
      <c r="AJ240" s="350">
        <v>8298</v>
      </c>
    </row>
    <row r="241" spans="1:36" x14ac:dyDescent="0.2">
      <c r="A241" s="348"/>
      <c r="B241" s="346"/>
      <c r="C241" s="351"/>
      <c r="G241" s="353"/>
      <c r="H241" s="171"/>
      <c r="I241" s="352"/>
      <c r="M241" s="353"/>
      <c r="N241" s="171"/>
      <c r="O241" s="352"/>
      <c r="S241" s="353"/>
      <c r="T241" s="171"/>
      <c r="U241" s="352"/>
      <c r="Y241" s="348">
        <f t="shared" si="80"/>
        <v>198700.01</v>
      </c>
      <c r="Z241" s="346">
        <f t="shared" si="96"/>
        <v>198800</v>
      </c>
      <c r="AA241" s="350">
        <v>8102</v>
      </c>
      <c r="AB241" s="348">
        <f t="shared" si="81"/>
        <v>198700.01</v>
      </c>
      <c r="AC241" s="346">
        <f t="shared" si="93"/>
        <v>198800</v>
      </c>
      <c r="AD241" s="350">
        <v>8102</v>
      </c>
      <c r="AE241" s="348">
        <f t="shared" si="82"/>
        <v>198700.01</v>
      </c>
      <c r="AF241" s="346">
        <f t="shared" si="94"/>
        <v>198800</v>
      </c>
      <c r="AG241" s="350">
        <v>8102</v>
      </c>
      <c r="AH241" s="348">
        <f t="shared" si="83"/>
        <v>198700.01</v>
      </c>
      <c r="AI241" s="346">
        <f t="shared" si="95"/>
        <v>198800</v>
      </c>
      <c r="AJ241" s="350">
        <v>8102</v>
      </c>
    </row>
    <row r="242" spans="1:36" x14ac:dyDescent="0.2">
      <c r="A242" s="348"/>
      <c r="B242" s="346"/>
      <c r="C242" s="351"/>
      <c r="G242" s="353"/>
      <c r="H242" s="171"/>
      <c r="I242" s="352"/>
      <c r="M242" s="353"/>
      <c r="N242" s="171"/>
      <c r="O242" s="352"/>
      <c r="S242" s="353"/>
      <c r="T242" s="171"/>
      <c r="U242" s="352"/>
      <c r="Y242" s="348">
        <f t="shared" si="80"/>
        <v>198800.01</v>
      </c>
      <c r="Z242" s="346">
        <f t="shared" si="96"/>
        <v>198900</v>
      </c>
      <c r="AA242" s="350">
        <v>7906</v>
      </c>
      <c r="AB242" s="348">
        <f t="shared" si="81"/>
        <v>198800.01</v>
      </c>
      <c r="AC242" s="346">
        <f t="shared" si="93"/>
        <v>198900</v>
      </c>
      <c r="AD242" s="350">
        <v>7906</v>
      </c>
      <c r="AE242" s="348">
        <f t="shared" si="82"/>
        <v>198800.01</v>
      </c>
      <c r="AF242" s="346">
        <f t="shared" si="94"/>
        <v>198900</v>
      </c>
      <c r="AG242" s="350">
        <v>7906</v>
      </c>
      <c r="AH242" s="348">
        <f t="shared" si="83"/>
        <v>198800.01</v>
      </c>
      <c r="AI242" s="346">
        <f t="shared" si="95"/>
        <v>198900</v>
      </c>
      <c r="AJ242" s="350">
        <v>7906</v>
      </c>
    </row>
    <row r="243" spans="1:36" x14ac:dyDescent="0.2">
      <c r="A243" s="348"/>
      <c r="B243" s="346"/>
      <c r="C243" s="351"/>
      <c r="G243" s="353"/>
      <c r="H243" s="171"/>
      <c r="I243" s="352"/>
      <c r="M243" s="353"/>
      <c r="N243" s="171"/>
      <c r="O243" s="352"/>
      <c r="S243" s="353"/>
      <c r="T243" s="171"/>
      <c r="U243" s="352"/>
      <c r="Y243" s="348">
        <f t="shared" si="80"/>
        <v>198900.01</v>
      </c>
      <c r="Z243" s="346">
        <f t="shared" si="96"/>
        <v>199000</v>
      </c>
      <c r="AA243" s="350">
        <v>7711</v>
      </c>
      <c r="AB243" s="348">
        <f t="shared" si="81"/>
        <v>198900.01</v>
      </c>
      <c r="AC243" s="346">
        <f t="shared" si="93"/>
        <v>199000</v>
      </c>
      <c r="AD243" s="350">
        <v>7711</v>
      </c>
      <c r="AE243" s="348">
        <f t="shared" si="82"/>
        <v>198900.01</v>
      </c>
      <c r="AF243" s="346">
        <f t="shared" si="94"/>
        <v>199000</v>
      </c>
      <c r="AG243" s="350">
        <v>7711</v>
      </c>
      <c r="AH243" s="348">
        <f t="shared" si="83"/>
        <v>198900.01</v>
      </c>
      <c r="AI243" s="346">
        <f t="shared" si="95"/>
        <v>199000</v>
      </c>
      <c r="AJ243" s="350">
        <v>7711</v>
      </c>
    </row>
    <row r="244" spans="1:36" x14ac:dyDescent="0.2">
      <c r="A244" s="348"/>
      <c r="B244" s="346"/>
      <c r="C244" s="351"/>
      <c r="G244" s="353"/>
      <c r="H244" s="171"/>
      <c r="I244" s="352"/>
      <c r="M244" s="353"/>
      <c r="N244" s="171"/>
      <c r="O244" s="352"/>
      <c r="S244" s="353"/>
      <c r="T244" s="171"/>
      <c r="U244" s="352"/>
      <c r="Y244" s="348">
        <f t="shared" si="80"/>
        <v>199000.01</v>
      </c>
      <c r="Z244" s="346">
        <f t="shared" si="96"/>
        <v>199100</v>
      </c>
      <c r="AA244" s="350">
        <v>7516</v>
      </c>
      <c r="AB244" s="348">
        <f t="shared" si="81"/>
        <v>199000.01</v>
      </c>
      <c r="AC244" s="346">
        <f t="shared" si="93"/>
        <v>199100</v>
      </c>
      <c r="AD244" s="350">
        <v>7516</v>
      </c>
      <c r="AE244" s="348">
        <f t="shared" si="82"/>
        <v>199000.01</v>
      </c>
      <c r="AF244" s="346">
        <f t="shared" si="94"/>
        <v>199100</v>
      </c>
      <c r="AG244" s="350">
        <v>7516</v>
      </c>
      <c r="AH244" s="348">
        <f t="shared" si="83"/>
        <v>199000.01</v>
      </c>
      <c r="AI244" s="346">
        <f t="shared" si="95"/>
        <v>199100</v>
      </c>
      <c r="AJ244" s="350">
        <v>7516</v>
      </c>
    </row>
    <row r="245" spans="1:36" x14ac:dyDescent="0.2">
      <c r="A245" s="348"/>
      <c r="B245" s="346"/>
      <c r="C245" s="351"/>
      <c r="G245" s="353"/>
      <c r="H245" s="171"/>
      <c r="I245" s="352"/>
      <c r="M245" s="353"/>
      <c r="N245" s="171"/>
      <c r="O245" s="352"/>
      <c r="S245" s="353"/>
      <c r="T245" s="171"/>
      <c r="U245" s="352"/>
      <c r="Y245" s="348">
        <f t="shared" si="80"/>
        <v>199100.01</v>
      </c>
      <c r="Z245" s="346">
        <f t="shared" si="96"/>
        <v>199200</v>
      </c>
      <c r="AA245" s="350">
        <v>7320</v>
      </c>
      <c r="AB245" s="348">
        <f t="shared" si="81"/>
        <v>199100.01</v>
      </c>
      <c r="AC245" s="346">
        <f t="shared" si="93"/>
        <v>199200</v>
      </c>
      <c r="AD245" s="350">
        <v>7320</v>
      </c>
      <c r="AE245" s="348">
        <f t="shared" si="82"/>
        <v>199100.01</v>
      </c>
      <c r="AF245" s="346">
        <f t="shared" si="94"/>
        <v>199200</v>
      </c>
      <c r="AG245" s="350">
        <v>7320</v>
      </c>
      <c r="AH245" s="348">
        <f t="shared" si="83"/>
        <v>199100.01</v>
      </c>
      <c r="AI245" s="346">
        <f t="shared" si="95"/>
        <v>199200</v>
      </c>
      <c r="AJ245" s="350">
        <v>7320</v>
      </c>
    </row>
    <row r="246" spans="1:36" x14ac:dyDescent="0.2">
      <c r="A246" s="348"/>
      <c r="B246" s="346"/>
      <c r="C246" s="351"/>
      <c r="G246" s="353"/>
      <c r="H246" s="171"/>
      <c r="I246" s="352"/>
      <c r="M246" s="353"/>
      <c r="N246" s="171"/>
      <c r="O246" s="352"/>
      <c r="S246" s="353"/>
      <c r="T246" s="171"/>
      <c r="U246" s="352"/>
      <c r="Y246" s="348">
        <f t="shared" si="80"/>
        <v>199200.01</v>
      </c>
      <c r="Z246" s="346">
        <f t="shared" si="96"/>
        <v>199300</v>
      </c>
      <c r="AA246" s="350">
        <v>7125</v>
      </c>
      <c r="AB246" s="348">
        <f t="shared" si="81"/>
        <v>199200.01</v>
      </c>
      <c r="AC246" s="346">
        <f t="shared" si="93"/>
        <v>199300</v>
      </c>
      <c r="AD246" s="350">
        <v>7125</v>
      </c>
      <c r="AE246" s="348">
        <f t="shared" si="82"/>
        <v>199200.01</v>
      </c>
      <c r="AF246" s="346">
        <f t="shared" si="94"/>
        <v>199300</v>
      </c>
      <c r="AG246" s="350">
        <v>7125</v>
      </c>
      <c r="AH246" s="348">
        <f t="shared" si="83"/>
        <v>199200.01</v>
      </c>
      <c r="AI246" s="346">
        <f t="shared" si="95"/>
        <v>199300</v>
      </c>
      <c r="AJ246" s="350">
        <v>7125</v>
      </c>
    </row>
    <row r="247" spans="1:36" x14ac:dyDescent="0.2">
      <c r="A247" s="348"/>
      <c r="B247" s="346"/>
      <c r="C247" s="351"/>
      <c r="G247" s="353"/>
      <c r="H247" s="171"/>
      <c r="I247" s="352"/>
      <c r="M247" s="353"/>
      <c r="N247" s="171"/>
      <c r="O247" s="352"/>
      <c r="S247" s="353"/>
      <c r="T247" s="171"/>
      <c r="U247" s="352"/>
      <c r="Y247" s="348">
        <f t="shared" si="80"/>
        <v>199300.01</v>
      </c>
      <c r="Z247" s="346">
        <f t="shared" si="96"/>
        <v>199400</v>
      </c>
      <c r="AA247" s="350">
        <v>6931</v>
      </c>
      <c r="AB247" s="348">
        <f t="shared" si="81"/>
        <v>199300.01</v>
      </c>
      <c r="AC247" s="346">
        <f t="shared" si="93"/>
        <v>199400</v>
      </c>
      <c r="AD247" s="350">
        <v>6931</v>
      </c>
      <c r="AE247" s="348">
        <f t="shared" si="82"/>
        <v>199300.01</v>
      </c>
      <c r="AF247" s="346">
        <f t="shared" si="94"/>
        <v>199400</v>
      </c>
      <c r="AG247" s="350">
        <v>6931</v>
      </c>
      <c r="AH247" s="348">
        <f t="shared" si="83"/>
        <v>199300.01</v>
      </c>
      <c r="AI247" s="346">
        <f t="shared" si="95"/>
        <v>199400</v>
      </c>
      <c r="AJ247" s="350">
        <v>6931</v>
      </c>
    </row>
    <row r="248" spans="1:36" x14ac:dyDescent="0.2">
      <c r="A248" s="348"/>
      <c r="B248" s="346"/>
      <c r="C248" s="351"/>
      <c r="G248" s="353"/>
      <c r="H248" s="171"/>
      <c r="I248" s="352"/>
      <c r="M248" s="353"/>
      <c r="N248" s="171"/>
      <c r="O248" s="352"/>
      <c r="S248" s="353"/>
      <c r="T248" s="171"/>
      <c r="U248" s="352"/>
      <c r="Y248" s="348">
        <f t="shared" si="80"/>
        <v>199400.01</v>
      </c>
      <c r="Z248" s="346">
        <f t="shared" si="96"/>
        <v>199500</v>
      </c>
      <c r="AA248" s="343">
        <v>6736</v>
      </c>
      <c r="AB248" s="348">
        <f t="shared" si="81"/>
        <v>199400.01</v>
      </c>
      <c r="AC248" s="346">
        <f t="shared" si="93"/>
        <v>199500</v>
      </c>
      <c r="AD248" s="343">
        <v>6736</v>
      </c>
      <c r="AE248" s="348">
        <f t="shared" si="82"/>
        <v>199400.01</v>
      </c>
      <c r="AF248" s="346">
        <f t="shared" si="94"/>
        <v>199500</v>
      </c>
      <c r="AG248" s="343">
        <v>6736</v>
      </c>
      <c r="AH248" s="348">
        <f t="shared" si="83"/>
        <v>199400.01</v>
      </c>
      <c r="AI248" s="346">
        <f t="shared" si="95"/>
        <v>199500</v>
      </c>
      <c r="AJ248" s="351">
        <v>6736</v>
      </c>
    </row>
    <row r="249" spans="1:36" x14ac:dyDescent="0.2">
      <c r="A249" s="348"/>
      <c r="B249" s="346"/>
      <c r="C249" s="351"/>
      <c r="G249" s="353"/>
      <c r="H249" s="171"/>
      <c r="I249" s="352"/>
      <c r="M249" s="353"/>
      <c r="N249" s="171"/>
      <c r="O249" s="352"/>
      <c r="S249" s="353"/>
      <c r="T249" s="171"/>
      <c r="U249" s="352"/>
      <c r="Y249" s="348">
        <f t="shared" si="80"/>
        <v>199500.01</v>
      </c>
      <c r="Z249" s="346">
        <f t="shared" si="96"/>
        <v>199600</v>
      </c>
      <c r="AA249" s="343">
        <v>6541</v>
      </c>
      <c r="AB249" s="348">
        <f t="shared" si="81"/>
        <v>199500.01</v>
      </c>
      <c r="AC249" s="346">
        <f t="shared" si="93"/>
        <v>199600</v>
      </c>
      <c r="AD249" s="343">
        <v>6541</v>
      </c>
      <c r="AE249" s="348">
        <f t="shared" si="82"/>
        <v>199500.01</v>
      </c>
      <c r="AF249" s="346">
        <f t="shared" si="94"/>
        <v>199600</v>
      </c>
      <c r="AG249" s="343">
        <v>6541</v>
      </c>
      <c r="AH249" s="348">
        <f t="shared" si="83"/>
        <v>199500.01</v>
      </c>
      <c r="AI249" s="346">
        <f t="shared" si="95"/>
        <v>199600</v>
      </c>
      <c r="AJ249" s="351">
        <v>6541</v>
      </c>
    </row>
    <row r="250" spans="1:36" x14ac:dyDescent="0.2">
      <c r="A250" s="348"/>
      <c r="B250" s="346"/>
      <c r="C250" s="351"/>
      <c r="G250" s="353"/>
      <c r="H250" s="171"/>
      <c r="I250" s="352"/>
      <c r="M250" s="353"/>
      <c r="N250" s="171"/>
      <c r="O250" s="352"/>
      <c r="S250" s="353"/>
      <c r="T250" s="171"/>
      <c r="U250" s="352"/>
      <c r="Y250" s="348">
        <f t="shared" si="80"/>
        <v>199600.01</v>
      </c>
      <c r="Z250" s="346">
        <f t="shared" si="96"/>
        <v>199700</v>
      </c>
      <c r="AA250" s="343">
        <v>6347</v>
      </c>
      <c r="AB250" s="348">
        <f t="shared" si="81"/>
        <v>199600.01</v>
      </c>
      <c r="AC250" s="346">
        <f t="shared" si="93"/>
        <v>199700</v>
      </c>
      <c r="AD250" s="343">
        <v>6347</v>
      </c>
      <c r="AE250" s="348">
        <f t="shared" si="82"/>
        <v>199600.01</v>
      </c>
      <c r="AF250" s="346">
        <f t="shared" si="94"/>
        <v>199700</v>
      </c>
      <c r="AG250" s="343">
        <v>6347</v>
      </c>
      <c r="AH250" s="348">
        <f t="shared" si="83"/>
        <v>199600.01</v>
      </c>
      <c r="AI250" s="346">
        <f t="shared" si="95"/>
        <v>199700</v>
      </c>
      <c r="AJ250" s="351">
        <v>6347</v>
      </c>
    </row>
    <row r="251" spans="1:36" x14ac:dyDescent="0.2">
      <c r="A251" s="348"/>
      <c r="B251" s="346"/>
      <c r="C251" s="351"/>
      <c r="G251" s="353"/>
      <c r="H251" s="171"/>
      <c r="I251" s="352"/>
      <c r="M251" s="353"/>
      <c r="N251" s="171"/>
      <c r="O251" s="352"/>
      <c r="S251" s="353"/>
      <c r="T251" s="171"/>
      <c r="U251" s="352"/>
      <c r="Y251" s="348">
        <f t="shared" si="80"/>
        <v>199700.01</v>
      </c>
      <c r="Z251" s="346">
        <f t="shared" si="96"/>
        <v>199800</v>
      </c>
      <c r="AA251" s="343">
        <v>6152</v>
      </c>
      <c r="AB251" s="348">
        <f t="shared" si="81"/>
        <v>199700.01</v>
      </c>
      <c r="AC251" s="346">
        <f t="shared" si="93"/>
        <v>199800</v>
      </c>
      <c r="AD251" s="343">
        <v>6152</v>
      </c>
      <c r="AE251" s="348">
        <f t="shared" si="82"/>
        <v>199700.01</v>
      </c>
      <c r="AF251" s="346">
        <f t="shared" si="94"/>
        <v>199800</v>
      </c>
      <c r="AG251" s="343">
        <v>6152</v>
      </c>
      <c r="AH251" s="348">
        <f t="shared" si="83"/>
        <v>199700.01</v>
      </c>
      <c r="AI251" s="346">
        <f t="shared" si="95"/>
        <v>199800</v>
      </c>
      <c r="AJ251" s="351">
        <v>6152</v>
      </c>
    </row>
    <row r="252" spans="1:36" x14ac:dyDescent="0.2">
      <c r="A252" s="348"/>
      <c r="B252" s="346"/>
      <c r="C252" s="351"/>
      <c r="G252" s="353"/>
      <c r="H252" s="171"/>
      <c r="I252" s="352"/>
      <c r="M252" s="353"/>
      <c r="N252" s="171"/>
      <c r="O252" s="352"/>
      <c r="S252" s="353"/>
      <c r="T252" s="171"/>
      <c r="U252" s="352"/>
      <c r="Y252" s="348">
        <f t="shared" si="80"/>
        <v>199800.01</v>
      </c>
      <c r="Z252" s="346">
        <f t="shared" ref="Z252:Z283" si="97">+Z251+100</f>
        <v>199900</v>
      </c>
      <c r="AA252" s="343">
        <v>5958</v>
      </c>
      <c r="AB252" s="348">
        <f t="shared" si="81"/>
        <v>199800.01</v>
      </c>
      <c r="AC252" s="346">
        <f t="shared" si="93"/>
        <v>199900</v>
      </c>
      <c r="AD252" s="343">
        <v>5958</v>
      </c>
      <c r="AE252" s="348">
        <f t="shared" si="82"/>
        <v>199800.01</v>
      </c>
      <c r="AF252" s="346">
        <f t="shared" si="94"/>
        <v>199900</v>
      </c>
      <c r="AG252" s="343">
        <v>5958</v>
      </c>
      <c r="AH252" s="348">
        <f t="shared" si="83"/>
        <v>199800.01</v>
      </c>
      <c r="AI252" s="346">
        <f t="shared" si="95"/>
        <v>199900</v>
      </c>
      <c r="AJ252" s="351">
        <v>5958</v>
      </c>
    </row>
    <row r="253" spans="1:36" x14ac:dyDescent="0.2">
      <c r="A253" s="348"/>
      <c r="B253" s="346"/>
      <c r="C253" s="351"/>
      <c r="G253" s="353"/>
      <c r="H253" s="171"/>
      <c r="I253" s="352"/>
      <c r="M253" s="353"/>
      <c r="N253" s="171"/>
      <c r="O253" s="352"/>
      <c r="S253" s="353"/>
      <c r="T253" s="171"/>
      <c r="U253" s="352"/>
      <c r="Y253" s="348">
        <f t="shared" si="80"/>
        <v>199900.01</v>
      </c>
      <c r="Z253" s="346">
        <f t="shared" si="97"/>
        <v>200000</v>
      </c>
      <c r="AA253" s="343">
        <v>5764</v>
      </c>
      <c r="AB253" s="348">
        <f t="shared" si="81"/>
        <v>199900.01</v>
      </c>
      <c r="AC253" s="346">
        <f t="shared" si="93"/>
        <v>200000</v>
      </c>
      <c r="AD253" s="343">
        <v>5764</v>
      </c>
      <c r="AE253" s="348">
        <f t="shared" si="82"/>
        <v>199900.01</v>
      </c>
      <c r="AF253" s="346">
        <f t="shared" si="94"/>
        <v>200000</v>
      </c>
      <c r="AG253" s="343">
        <v>5764</v>
      </c>
      <c r="AH253" s="348">
        <f t="shared" si="83"/>
        <v>199900.01</v>
      </c>
      <c r="AI253" s="346">
        <f t="shared" si="95"/>
        <v>200000</v>
      </c>
      <c r="AJ253" s="351">
        <v>5764</v>
      </c>
    </row>
    <row r="254" spans="1:36" x14ac:dyDescent="0.2">
      <c r="A254" s="348"/>
      <c r="B254" s="346"/>
      <c r="C254" s="351"/>
      <c r="G254" s="353"/>
      <c r="H254" s="171"/>
      <c r="I254" s="352"/>
      <c r="M254" s="353"/>
      <c r="N254" s="171"/>
      <c r="O254" s="352"/>
      <c r="S254" s="353"/>
      <c r="T254" s="171"/>
      <c r="U254" s="352"/>
      <c r="Y254" s="348">
        <f t="shared" si="80"/>
        <v>200000.01</v>
      </c>
      <c r="Z254" s="346">
        <f t="shared" si="97"/>
        <v>200100</v>
      </c>
      <c r="AA254" s="343">
        <v>5570</v>
      </c>
      <c r="AB254" s="348">
        <f t="shared" si="81"/>
        <v>200000.01</v>
      </c>
      <c r="AC254" s="346">
        <f t="shared" si="93"/>
        <v>200100</v>
      </c>
      <c r="AD254" s="343">
        <v>5570</v>
      </c>
      <c r="AE254" s="348">
        <f t="shared" si="82"/>
        <v>200000.01</v>
      </c>
      <c r="AF254" s="346">
        <f t="shared" si="94"/>
        <v>200100</v>
      </c>
      <c r="AG254" s="343">
        <v>5570</v>
      </c>
      <c r="AH254" s="348">
        <f t="shared" si="83"/>
        <v>200000.01</v>
      </c>
      <c r="AI254" s="346">
        <f t="shared" si="95"/>
        <v>200100</v>
      </c>
      <c r="AJ254" s="351">
        <v>5570</v>
      </c>
    </row>
    <row r="255" spans="1:36" x14ac:dyDescent="0.2">
      <c r="A255" s="348"/>
      <c r="B255" s="346"/>
      <c r="C255" s="351"/>
      <c r="G255" s="353"/>
      <c r="H255" s="171"/>
      <c r="I255" s="352"/>
      <c r="M255" s="353"/>
      <c r="N255" s="171"/>
      <c r="O255" s="352"/>
      <c r="S255" s="353"/>
      <c r="T255" s="171"/>
      <c r="U255" s="352"/>
      <c r="Y255" s="348">
        <f t="shared" si="80"/>
        <v>200100.01</v>
      </c>
      <c r="Z255" s="346">
        <f t="shared" si="97"/>
        <v>200200</v>
      </c>
      <c r="AA255" s="343">
        <v>5376</v>
      </c>
      <c r="AB255" s="348">
        <f t="shared" si="81"/>
        <v>200100.01</v>
      </c>
      <c r="AC255" s="346">
        <f t="shared" si="93"/>
        <v>200200</v>
      </c>
      <c r="AD255" s="343">
        <v>5376</v>
      </c>
      <c r="AE255" s="348">
        <f t="shared" si="82"/>
        <v>200100.01</v>
      </c>
      <c r="AF255" s="346">
        <f t="shared" si="94"/>
        <v>200200</v>
      </c>
      <c r="AG255" s="343">
        <v>5376</v>
      </c>
      <c r="AH255" s="348">
        <f t="shared" si="83"/>
        <v>200100.01</v>
      </c>
      <c r="AI255" s="346">
        <f t="shared" si="95"/>
        <v>200200</v>
      </c>
      <c r="AJ255" s="351">
        <v>5376</v>
      </c>
    </row>
    <row r="256" spans="1:36" x14ac:dyDescent="0.2">
      <c r="A256" s="348"/>
      <c r="B256" s="346"/>
      <c r="C256" s="351"/>
      <c r="G256" s="353"/>
      <c r="H256" s="171"/>
      <c r="I256" s="352"/>
      <c r="M256" s="353"/>
      <c r="N256" s="171"/>
      <c r="O256" s="352"/>
      <c r="S256" s="353"/>
      <c r="T256" s="171"/>
      <c r="U256" s="352"/>
      <c r="Y256" s="348">
        <f t="shared" si="80"/>
        <v>200200.01</v>
      </c>
      <c r="Z256" s="346">
        <f t="shared" si="97"/>
        <v>200300</v>
      </c>
      <c r="AA256" s="343">
        <v>5183</v>
      </c>
      <c r="AB256" s="348">
        <f t="shared" si="81"/>
        <v>200200.01</v>
      </c>
      <c r="AC256" s="346">
        <f t="shared" si="93"/>
        <v>200300</v>
      </c>
      <c r="AD256" s="343">
        <v>5183</v>
      </c>
      <c r="AE256" s="348">
        <f t="shared" si="82"/>
        <v>200200.01</v>
      </c>
      <c r="AF256" s="346">
        <f t="shared" si="94"/>
        <v>200300</v>
      </c>
      <c r="AG256" s="343">
        <v>5183</v>
      </c>
      <c r="AH256" s="348">
        <f t="shared" si="83"/>
        <v>200200.01</v>
      </c>
      <c r="AI256" s="346">
        <f t="shared" si="95"/>
        <v>200300</v>
      </c>
      <c r="AJ256" s="351">
        <v>5183</v>
      </c>
    </row>
    <row r="257" spans="1:36" x14ac:dyDescent="0.2">
      <c r="A257" s="348"/>
      <c r="B257" s="346"/>
      <c r="C257" s="351"/>
      <c r="G257" s="353"/>
      <c r="H257" s="171"/>
      <c r="I257" s="352"/>
      <c r="M257" s="353"/>
      <c r="N257" s="171"/>
      <c r="O257" s="352"/>
      <c r="S257" s="353"/>
      <c r="T257" s="171"/>
      <c r="U257" s="352"/>
      <c r="Y257" s="348">
        <f t="shared" si="80"/>
        <v>200300.01</v>
      </c>
      <c r="Z257" s="346">
        <f t="shared" si="97"/>
        <v>200400</v>
      </c>
      <c r="AA257" s="343">
        <v>4989</v>
      </c>
      <c r="AB257" s="348">
        <f t="shared" si="81"/>
        <v>200300.01</v>
      </c>
      <c r="AC257" s="346">
        <f t="shared" si="93"/>
        <v>200400</v>
      </c>
      <c r="AD257" s="343">
        <v>4989</v>
      </c>
      <c r="AE257" s="348">
        <f t="shared" si="82"/>
        <v>200300.01</v>
      </c>
      <c r="AF257" s="346">
        <f t="shared" si="94"/>
        <v>200400</v>
      </c>
      <c r="AG257" s="343">
        <v>4989</v>
      </c>
      <c r="AH257" s="348">
        <f t="shared" si="83"/>
        <v>200300.01</v>
      </c>
      <c r="AI257" s="346">
        <f t="shared" si="95"/>
        <v>200400</v>
      </c>
      <c r="AJ257" s="351">
        <v>4989</v>
      </c>
    </row>
    <row r="258" spans="1:36" x14ac:dyDescent="0.2">
      <c r="A258" s="348"/>
      <c r="B258" s="346"/>
      <c r="C258" s="351"/>
      <c r="G258" s="353"/>
      <c r="H258" s="171"/>
      <c r="I258" s="352"/>
      <c r="M258" s="353"/>
      <c r="N258" s="171"/>
      <c r="O258" s="352"/>
      <c r="S258" s="353"/>
      <c r="T258" s="171"/>
      <c r="U258" s="352"/>
      <c r="Y258" s="348">
        <f t="shared" si="80"/>
        <v>200400.01</v>
      </c>
      <c r="Z258" s="346">
        <f t="shared" si="97"/>
        <v>200500</v>
      </c>
      <c r="AA258" s="343">
        <v>4796</v>
      </c>
      <c r="AB258" s="348">
        <f t="shared" si="81"/>
        <v>200400.01</v>
      </c>
      <c r="AC258" s="346">
        <f t="shared" si="93"/>
        <v>200500</v>
      </c>
      <c r="AD258" s="343">
        <v>4796</v>
      </c>
      <c r="AE258" s="348">
        <f t="shared" si="82"/>
        <v>200400.01</v>
      </c>
      <c r="AF258" s="346">
        <f t="shared" si="94"/>
        <v>200500</v>
      </c>
      <c r="AG258" s="343">
        <v>4796</v>
      </c>
      <c r="AH258" s="348">
        <f t="shared" si="83"/>
        <v>200400.01</v>
      </c>
      <c r="AI258" s="346">
        <f t="shared" si="95"/>
        <v>200500</v>
      </c>
      <c r="AJ258" s="351">
        <v>4796</v>
      </c>
    </row>
    <row r="259" spans="1:36" x14ac:dyDescent="0.2">
      <c r="A259" s="348"/>
      <c r="B259" s="346"/>
      <c r="C259" s="351"/>
      <c r="G259" s="353"/>
      <c r="H259" s="171"/>
      <c r="I259" s="352"/>
      <c r="M259" s="353"/>
      <c r="N259" s="171"/>
      <c r="O259" s="352"/>
      <c r="S259" s="353"/>
      <c r="T259" s="171"/>
      <c r="U259" s="352"/>
      <c r="Y259" s="348">
        <f t="shared" si="80"/>
        <v>200500.01</v>
      </c>
      <c r="Z259" s="346">
        <f t="shared" si="97"/>
        <v>200600</v>
      </c>
      <c r="AA259" s="343">
        <v>4602</v>
      </c>
      <c r="AB259" s="348">
        <f t="shared" si="81"/>
        <v>200500.01</v>
      </c>
      <c r="AC259" s="346">
        <f t="shared" si="93"/>
        <v>200600</v>
      </c>
      <c r="AD259" s="343">
        <v>4602</v>
      </c>
      <c r="AE259" s="348">
        <f t="shared" si="82"/>
        <v>200500.01</v>
      </c>
      <c r="AF259" s="346">
        <f t="shared" si="94"/>
        <v>200600</v>
      </c>
      <c r="AG259" s="343">
        <v>4602</v>
      </c>
      <c r="AH259" s="348">
        <f t="shared" si="83"/>
        <v>200500.01</v>
      </c>
      <c r="AI259" s="346">
        <f t="shared" si="95"/>
        <v>200600</v>
      </c>
      <c r="AJ259" s="351">
        <v>4602</v>
      </c>
    </row>
    <row r="260" spans="1:36" x14ac:dyDescent="0.2">
      <c r="A260" s="348"/>
      <c r="B260" s="346"/>
      <c r="C260" s="351"/>
      <c r="G260" s="353"/>
      <c r="H260" s="171"/>
      <c r="I260" s="352"/>
      <c r="M260" s="353"/>
      <c r="N260" s="171"/>
      <c r="O260" s="352"/>
      <c r="S260" s="353"/>
      <c r="T260" s="171"/>
      <c r="U260" s="352"/>
      <c r="Y260" s="348">
        <f t="shared" si="80"/>
        <v>200600.01</v>
      </c>
      <c r="Z260" s="346">
        <f t="shared" si="97"/>
        <v>200700</v>
      </c>
      <c r="AA260" s="343">
        <v>4409</v>
      </c>
      <c r="AB260" s="348">
        <f t="shared" si="81"/>
        <v>200600.01</v>
      </c>
      <c r="AC260" s="346">
        <f t="shared" si="93"/>
        <v>200700</v>
      </c>
      <c r="AD260" s="343">
        <v>4409</v>
      </c>
      <c r="AE260" s="348">
        <f t="shared" si="82"/>
        <v>200600.01</v>
      </c>
      <c r="AF260" s="346">
        <f t="shared" si="94"/>
        <v>200700</v>
      </c>
      <c r="AG260" s="343">
        <v>4409</v>
      </c>
      <c r="AH260" s="348">
        <f t="shared" si="83"/>
        <v>200600.01</v>
      </c>
      <c r="AI260" s="346">
        <f t="shared" si="95"/>
        <v>200700</v>
      </c>
      <c r="AJ260" s="351">
        <v>4409</v>
      </c>
    </row>
    <row r="261" spans="1:36" x14ac:dyDescent="0.2">
      <c r="A261" s="348"/>
      <c r="B261" s="346"/>
      <c r="C261" s="351"/>
      <c r="G261" s="353"/>
      <c r="H261" s="171"/>
      <c r="I261" s="352"/>
      <c r="M261" s="353"/>
      <c r="N261" s="171"/>
      <c r="O261" s="352"/>
      <c r="S261" s="353"/>
      <c r="T261" s="171"/>
      <c r="U261" s="352"/>
      <c r="Y261" s="348">
        <f t="shared" si="80"/>
        <v>200700.01</v>
      </c>
      <c r="Z261" s="346">
        <f t="shared" si="97"/>
        <v>200800</v>
      </c>
      <c r="AA261" s="343">
        <v>4216</v>
      </c>
      <c r="AB261" s="348">
        <f t="shared" si="81"/>
        <v>200700.01</v>
      </c>
      <c r="AC261" s="346">
        <f t="shared" si="93"/>
        <v>200800</v>
      </c>
      <c r="AD261" s="343">
        <v>4216</v>
      </c>
      <c r="AE261" s="348">
        <f t="shared" si="82"/>
        <v>200700.01</v>
      </c>
      <c r="AF261" s="346">
        <f t="shared" si="94"/>
        <v>200800</v>
      </c>
      <c r="AG261" s="343">
        <v>4216</v>
      </c>
      <c r="AH261" s="348">
        <f t="shared" si="83"/>
        <v>200700.01</v>
      </c>
      <c r="AI261" s="346">
        <f t="shared" si="95"/>
        <v>200800</v>
      </c>
      <c r="AJ261" s="351">
        <v>4216</v>
      </c>
    </row>
    <row r="262" spans="1:36" x14ac:dyDescent="0.2">
      <c r="A262" s="348"/>
      <c r="B262" s="346"/>
      <c r="C262" s="351"/>
      <c r="G262" s="353"/>
      <c r="H262" s="171"/>
      <c r="I262" s="352"/>
      <c r="M262" s="353"/>
      <c r="N262" s="171"/>
      <c r="O262" s="352"/>
      <c r="S262" s="353"/>
      <c r="T262" s="171"/>
      <c r="U262" s="352"/>
      <c r="Y262" s="348">
        <f t="shared" ref="Y262:Y283" si="98">+Z261+0.01</f>
        <v>200800.01</v>
      </c>
      <c r="Z262" s="346">
        <f t="shared" si="97"/>
        <v>200900</v>
      </c>
      <c r="AA262" s="343">
        <v>4023</v>
      </c>
      <c r="AB262" s="348">
        <f t="shared" ref="AB262:AB283" si="99">+AC261+0.01</f>
        <v>200800.01</v>
      </c>
      <c r="AC262" s="346">
        <f t="shared" si="93"/>
        <v>200900</v>
      </c>
      <c r="AD262" s="343">
        <v>4023</v>
      </c>
      <c r="AE262" s="348">
        <f t="shared" ref="AE262:AE283" si="100">+AF261+0.01</f>
        <v>200800.01</v>
      </c>
      <c r="AF262" s="346">
        <f t="shared" si="94"/>
        <v>200900</v>
      </c>
      <c r="AG262" s="343">
        <v>4023</v>
      </c>
      <c r="AH262" s="348">
        <f t="shared" ref="AH262:AH283" si="101">+AI261+0.01</f>
        <v>200800.01</v>
      </c>
      <c r="AI262" s="346">
        <f t="shared" si="95"/>
        <v>200900</v>
      </c>
      <c r="AJ262" s="351">
        <v>4023</v>
      </c>
    </row>
    <row r="263" spans="1:36" x14ac:dyDescent="0.2">
      <c r="A263" s="348"/>
      <c r="B263" s="346"/>
      <c r="C263" s="351"/>
      <c r="G263" s="353"/>
      <c r="H263" s="171"/>
      <c r="I263" s="352"/>
      <c r="M263" s="353"/>
      <c r="N263" s="171"/>
      <c r="O263" s="352"/>
      <c r="S263" s="353"/>
      <c r="T263" s="171"/>
      <c r="U263" s="352"/>
      <c r="Y263" s="348">
        <f t="shared" si="98"/>
        <v>200900.01</v>
      </c>
      <c r="Z263" s="346">
        <f t="shared" si="97"/>
        <v>201000</v>
      </c>
      <c r="AA263" s="343">
        <v>3830</v>
      </c>
      <c r="AB263" s="348">
        <f t="shared" si="99"/>
        <v>200900.01</v>
      </c>
      <c r="AC263" s="346">
        <f t="shared" ref="AC263:AC283" si="102">+AC262+100</f>
        <v>201000</v>
      </c>
      <c r="AD263" s="343">
        <v>3830</v>
      </c>
      <c r="AE263" s="348">
        <f t="shared" si="100"/>
        <v>200900.01</v>
      </c>
      <c r="AF263" s="346">
        <f t="shared" ref="AF263:AF283" si="103">+AF262+100</f>
        <v>201000</v>
      </c>
      <c r="AG263" s="343">
        <v>3830</v>
      </c>
      <c r="AH263" s="348">
        <f t="shared" si="101"/>
        <v>200900.01</v>
      </c>
      <c r="AI263" s="346">
        <f t="shared" ref="AI263:AI283" si="104">+AI262+100</f>
        <v>201000</v>
      </c>
      <c r="AJ263" s="351">
        <v>3830</v>
      </c>
    </row>
    <row r="264" spans="1:36" x14ac:dyDescent="0.2">
      <c r="A264" s="348"/>
      <c r="B264" s="346"/>
      <c r="C264" s="351"/>
      <c r="G264" s="353"/>
      <c r="H264" s="171"/>
      <c r="I264" s="352"/>
      <c r="M264" s="353"/>
      <c r="N264" s="171"/>
      <c r="O264" s="352"/>
      <c r="S264" s="353"/>
      <c r="T264" s="171"/>
      <c r="U264" s="352"/>
      <c r="Y264" s="348">
        <f t="shared" si="98"/>
        <v>201000.01</v>
      </c>
      <c r="Z264" s="346">
        <f t="shared" si="97"/>
        <v>201100</v>
      </c>
      <c r="AA264" s="343">
        <v>3638</v>
      </c>
      <c r="AB264" s="348">
        <f t="shared" si="99"/>
        <v>201000.01</v>
      </c>
      <c r="AC264" s="346">
        <f t="shared" si="102"/>
        <v>201100</v>
      </c>
      <c r="AD264" s="343">
        <v>3638</v>
      </c>
      <c r="AE264" s="348">
        <f t="shared" si="100"/>
        <v>201000.01</v>
      </c>
      <c r="AF264" s="346">
        <f t="shared" si="103"/>
        <v>201100</v>
      </c>
      <c r="AG264" s="343">
        <v>3638</v>
      </c>
      <c r="AH264" s="348">
        <f t="shared" si="101"/>
        <v>201000.01</v>
      </c>
      <c r="AI264" s="346">
        <f t="shared" si="104"/>
        <v>201100</v>
      </c>
      <c r="AJ264" s="351">
        <v>3638</v>
      </c>
    </row>
    <row r="265" spans="1:36" x14ac:dyDescent="0.2">
      <c r="A265" s="348"/>
      <c r="B265" s="346"/>
      <c r="C265" s="351"/>
      <c r="G265" s="353"/>
      <c r="H265" s="171"/>
      <c r="I265" s="352"/>
      <c r="M265" s="353"/>
      <c r="N265" s="171"/>
      <c r="O265" s="352"/>
      <c r="S265" s="353"/>
      <c r="T265" s="171"/>
      <c r="U265" s="352"/>
      <c r="Y265" s="348">
        <f t="shared" si="98"/>
        <v>201100.01</v>
      </c>
      <c r="Z265" s="346">
        <f t="shared" si="97"/>
        <v>201200</v>
      </c>
      <c r="AA265" s="343">
        <v>3445</v>
      </c>
      <c r="AB265" s="348">
        <f t="shared" si="99"/>
        <v>201100.01</v>
      </c>
      <c r="AC265" s="346">
        <f t="shared" si="102"/>
        <v>201200</v>
      </c>
      <c r="AD265" s="343">
        <v>3445</v>
      </c>
      <c r="AE265" s="348">
        <f t="shared" si="100"/>
        <v>201100.01</v>
      </c>
      <c r="AF265" s="346">
        <f t="shared" si="103"/>
        <v>201200</v>
      </c>
      <c r="AG265" s="343">
        <v>3445</v>
      </c>
      <c r="AH265" s="348">
        <f t="shared" si="101"/>
        <v>201100.01</v>
      </c>
      <c r="AI265" s="346">
        <f t="shared" si="104"/>
        <v>201200</v>
      </c>
      <c r="AJ265" s="351">
        <v>3445</v>
      </c>
    </row>
    <row r="266" spans="1:36" x14ac:dyDescent="0.2">
      <c r="A266" s="348"/>
      <c r="B266" s="346"/>
      <c r="C266" s="351"/>
      <c r="G266" s="353"/>
      <c r="H266" s="171"/>
      <c r="I266" s="352"/>
      <c r="M266" s="353"/>
      <c r="N266" s="171"/>
      <c r="O266" s="352"/>
      <c r="S266" s="353"/>
      <c r="T266" s="171"/>
      <c r="U266" s="352"/>
      <c r="Y266" s="348">
        <f t="shared" si="98"/>
        <v>201200.01</v>
      </c>
      <c r="Z266" s="346">
        <f t="shared" si="97"/>
        <v>201300</v>
      </c>
      <c r="AA266" s="343">
        <v>3253</v>
      </c>
      <c r="AB266" s="348">
        <f t="shared" si="99"/>
        <v>201200.01</v>
      </c>
      <c r="AC266" s="346">
        <f t="shared" si="102"/>
        <v>201300</v>
      </c>
      <c r="AD266" s="343">
        <v>3253</v>
      </c>
      <c r="AE266" s="348">
        <f t="shared" si="100"/>
        <v>201200.01</v>
      </c>
      <c r="AF266" s="346">
        <f t="shared" si="103"/>
        <v>201300</v>
      </c>
      <c r="AG266" s="343">
        <v>3253</v>
      </c>
      <c r="AH266" s="348">
        <f t="shared" si="101"/>
        <v>201200.01</v>
      </c>
      <c r="AI266" s="346">
        <f t="shared" si="104"/>
        <v>201300</v>
      </c>
      <c r="AJ266" s="351">
        <v>3253</v>
      </c>
    </row>
    <row r="267" spans="1:36" x14ac:dyDescent="0.2">
      <c r="A267" s="348"/>
      <c r="B267" s="346"/>
      <c r="C267" s="351"/>
      <c r="G267" s="353"/>
      <c r="H267" s="171"/>
      <c r="I267" s="352"/>
      <c r="M267" s="353"/>
      <c r="N267" s="171"/>
      <c r="O267" s="352"/>
      <c r="S267" s="353"/>
      <c r="T267" s="171"/>
      <c r="U267" s="352"/>
      <c r="Y267" s="348">
        <f t="shared" si="98"/>
        <v>201300.01</v>
      </c>
      <c r="Z267" s="346">
        <f t="shared" si="97"/>
        <v>201400</v>
      </c>
      <c r="AA267" s="343">
        <v>3060</v>
      </c>
      <c r="AB267" s="348">
        <f t="shared" si="99"/>
        <v>201300.01</v>
      </c>
      <c r="AC267" s="346">
        <f t="shared" si="102"/>
        <v>201400</v>
      </c>
      <c r="AD267" s="343">
        <v>3060</v>
      </c>
      <c r="AE267" s="348">
        <f t="shared" si="100"/>
        <v>201300.01</v>
      </c>
      <c r="AF267" s="346">
        <f t="shared" si="103"/>
        <v>201400</v>
      </c>
      <c r="AG267" s="343">
        <v>3060</v>
      </c>
      <c r="AH267" s="348">
        <f t="shared" si="101"/>
        <v>201300.01</v>
      </c>
      <c r="AI267" s="346">
        <f t="shared" si="104"/>
        <v>201400</v>
      </c>
      <c r="AJ267" s="351">
        <v>3060</v>
      </c>
    </row>
    <row r="268" spans="1:36" x14ac:dyDescent="0.2">
      <c r="A268" s="348"/>
      <c r="B268" s="346"/>
      <c r="C268" s="351"/>
      <c r="G268" s="353"/>
      <c r="H268" s="171"/>
      <c r="I268" s="352"/>
      <c r="M268" s="353"/>
      <c r="N268" s="171"/>
      <c r="O268" s="352"/>
      <c r="S268" s="353"/>
      <c r="T268" s="171"/>
      <c r="U268" s="352"/>
      <c r="Y268" s="348">
        <f t="shared" si="98"/>
        <v>201400.01</v>
      </c>
      <c r="Z268" s="346">
        <f t="shared" si="97"/>
        <v>201500</v>
      </c>
      <c r="AA268" s="343">
        <v>2868</v>
      </c>
      <c r="AB268" s="348">
        <f t="shared" si="99"/>
        <v>201400.01</v>
      </c>
      <c r="AC268" s="346">
        <f t="shared" si="102"/>
        <v>201500</v>
      </c>
      <c r="AD268" s="343">
        <v>2868</v>
      </c>
      <c r="AE268" s="348">
        <f t="shared" si="100"/>
        <v>201400.01</v>
      </c>
      <c r="AF268" s="346">
        <f t="shared" si="103"/>
        <v>201500</v>
      </c>
      <c r="AG268" s="343">
        <v>2868</v>
      </c>
      <c r="AH268" s="348">
        <f t="shared" si="101"/>
        <v>201400.01</v>
      </c>
      <c r="AI268" s="346">
        <f t="shared" si="104"/>
        <v>201500</v>
      </c>
      <c r="AJ268" s="351">
        <v>2868</v>
      </c>
    </row>
    <row r="269" spans="1:36" x14ac:dyDescent="0.2">
      <c r="A269" s="348"/>
      <c r="B269" s="346"/>
      <c r="C269" s="351"/>
      <c r="G269" s="353"/>
      <c r="H269" s="171"/>
      <c r="I269" s="352"/>
      <c r="M269" s="353"/>
      <c r="N269" s="171"/>
      <c r="O269" s="352"/>
      <c r="S269" s="353"/>
      <c r="T269" s="171"/>
      <c r="U269" s="352"/>
      <c r="Y269" s="348">
        <f t="shared" si="98"/>
        <v>201500.01</v>
      </c>
      <c r="Z269" s="346">
        <f t="shared" si="97"/>
        <v>201600</v>
      </c>
      <c r="AA269" s="343">
        <v>2676</v>
      </c>
      <c r="AB269" s="348">
        <f t="shared" si="99"/>
        <v>201500.01</v>
      </c>
      <c r="AC269" s="346">
        <f t="shared" si="102"/>
        <v>201600</v>
      </c>
      <c r="AD269" s="343">
        <v>2676</v>
      </c>
      <c r="AE269" s="348">
        <f t="shared" si="100"/>
        <v>201500.01</v>
      </c>
      <c r="AF269" s="346">
        <f t="shared" si="103"/>
        <v>201600</v>
      </c>
      <c r="AG269" s="343">
        <v>2676</v>
      </c>
      <c r="AH269" s="348">
        <f t="shared" si="101"/>
        <v>201500.01</v>
      </c>
      <c r="AI269" s="346">
        <f t="shared" si="104"/>
        <v>201600</v>
      </c>
      <c r="AJ269" s="351">
        <v>2676</v>
      </c>
    </row>
    <row r="270" spans="1:36" x14ac:dyDescent="0.2">
      <c r="A270" s="348"/>
      <c r="B270" s="346"/>
      <c r="C270" s="351"/>
      <c r="G270" s="353"/>
      <c r="H270" s="171"/>
      <c r="I270" s="352"/>
      <c r="M270" s="353"/>
      <c r="N270" s="171"/>
      <c r="O270" s="352"/>
      <c r="S270" s="353"/>
      <c r="T270" s="171"/>
      <c r="U270" s="352"/>
      <c r="Y270" s="348">
        <f t="shared" si="98"/>
        <v>201600.01</v>
      </c>
      <c r="Z270" s="346">
        <f t="shared" si="97"/>
        <v>201700</v>
      </c>
      <c r="AA270" s="343">
        <v>2484</v>
      </c>
      <c r="AB270" s="348">
        <f t="shared" si="99"/>
        <v>201600.01</v>
      </c>
      <c r="AC270" s="346">
        <f t="shared" si="102"/>
        <v>201700</v>
      </c>
      <c r="AD270" s="343">
        <v>2484</v>
      </c>
      <c r="AE270" s="348">
        <f t="shared" si="100"/>
        <v>201600.01</v>
      </c>
      <c r="AF270" s="346">
        <f t="shared" si="103"/>
        <v>201700</v>
      </c>
      <c r="AG270" s="343">
        <v>2484</v>
      </c>
      <c r="AH270" s="348">
        <f t="shared" si="101"/>
        <v>201600.01</v>
      </c>
      <c r="AI270" s="346">
        <f t="shared" si="104"/>
        <v>201700</v>
      </c>
      <c r="AJ270" s="351">
        <v>2484</v>
      </c>
    </row>
    <row r="271" spans="1:36" x14ac:dyDescent="0.2">
      <c r="A271" s="348"/>
      <c r="B271" s="346"/>
      <c r="C271" s="351"/>
      <c r="G271" s="353"/>
      <c r="H271" s="171"/>
      <c r="I271" s="352"/>
      <c r="M271" s="353"/>
      <c r="N271" s="171"/>
      <c r="O271" s="352"/>
      <c r="S271" s="353"/>
      <c r="T271" s="171"/>
      <c r="U271" s="352"/>
      <c r="Y271" s="348">
        <f t="shared" si="98"/>
        <v>201700.01</v>
      </c>
      <c r="Z271" s="346">
        <f t="shared" si="97"/>
        <v>201800</v>
      </c>
      <c r="AA271" s="343">
        <v>2292</v>
      </c>
      <c r="AB271" s="348">
        <f t="shared" si="99"/>
        <v>201700.01</v>
      </c>
      <c r="AC271" s="346">
        <f t="shared" si="102"/>
        <v>201800</v>
      </c>
      <c r="AD271" s="343">
        <v>2292</v>
      </c>
      <c r="AE271" s="348">
        <f t="shared" si="100"/>
        <v>201700.01</v>
      </c>
      <c r="AF271" s="346">
        <f t="shared" si="103"/>
        <v>201800</v>
      </c>
      <c r="AG271" s="343">
        <v>2292</v>
      </c>
      <c r="AH271" s="348">
        <f t="shared" si="101"/>
        <v>201700.01</v>
      </c>
      <c r="AI271" s="346">
        <f t="shared" si="104"/>
        <v>201800</v>
      </c>
      <c r="AJ271" s="351">
        <v>2292</v>
      </c>
    </row>
    <row r="272" spans="1:36" x14ac:dyDescent="0.2">
      <c r="A272" s="348"/>
      <c r="B272" s="346"/>
      <c r="C272" s="351"/>
      <c r="G272" s="353"/>
      <c r="H272" s="171"/>
      <c r="I272" s="352"/>
      <c r="M272" s="353"/>
      <c r="N272" s="171"/>
      <c r="O272" s="352"/>
      <c r="S272" s="353"/>
      <c r="T272" s="171"/>
      <c r="U272" s="352"/>
      <c r="Y272" s="348">
        <f t="shared" si="98"/>
        <v>201800.01</v>
      </c>
      <c r="Z272" s="346">
        <f t="shared" si="97"/>
        <v>201900</v>
      </c>
      <c r="AA272" s="343">
        <v>2101</v>
      </c>
      <c r="AB272" s="348">
        <f t="shared" si="99"/>
        <v>201800.01</v>
      </c>
      <c r="AC272" s="346">
        <f t="shared" si="102"/>
        <v>201900</v>
      </c>
      <c r="AD272" s="343">
        <v>2101</v>
      </c>
      <c r="AE272" s="348">
        <f t="shared" si="100"/>
        <v>201800.01</v>
      </c>
      <c r="AF272" s="346">
        <f t="shared" si="103"/>
        <v>201900</v>
      </c>
      <c r="AG272" s="343">
        <v>2101</v>
      </c>
      <c r="AH272" s="348">
        <f t="shared" si="101"/>
        <v>201800.01</v>
      </c>
      <c r="AI272" s="346">
        <f t="shared" si="104"/>
        <v>201900</v>
      </c>
      <c r="AJ272" s="351">
        <v>2101</v>
      </c>
    </row>
    <row r="273" spans="1:36" x14ac:dyDescent="0.2">
      <c r="A273" s="348"/>
      <c r="B273" s="346"/>
      <c r="C273" s="351"/>
      <c r="G273" s="353"/>
      <c r="H273" s="171"/>
      <c r="I273" s="352"/>
      <c r="M273" s="353"/>
      <c r="N273" s="171"/>
      <c r="O273" s="352"/>
      <c r="S273" s="353"/>
      <c r="T273" s="171"/>
      <c r="U273" s="352"/>
      <c r="Y273" s="348">
        <f t="shared" si="98"/>
        <v>201900.01</v>
      </c>
      <c r="Z273" s="346">
        <f t="shared" si="97"/>
        <v>202000</v>
      </c>
      <c r="AA273" s="343">
        <v>1909</v>
      </c>
      <c r="AB273" s="348">
        <f t="shared" si="99"/>
        <v>201900.01</v>
      </c>
      <c r="AC273" s="346">
        <f t="shared" si="102"/>
        <v>202000</v>
      </c>
      <c r="AD273" s="343">
        <v>1909</v>
      </c>
      <c r="AE273" s="348">
        <f t="shared" si="100"/>
        <v>201900.01</v>
      </c>
      <c r="AF273" s="346">
        <f t="shared" si="103"/>
        <v>202000</v>
      </c>
      <c r="AG273" s="343">
        <v>1909</v>
      </c>
      <c r="AH273" s="348">
        <f t="shared" si="101"/>
        <v>201900.01</v>
      </c>
      <c r="AI273" s="346">
        <f t="shared" si="104"/>
        <v>202000</v>
      </c>
      <c r="AJ273" s="351">
        <v>1909</v>
      </c>
    </row>
    <row r="274" spans="1:36" x14ac:dyDescent="0.2">
      <c r="A274" s="348"/>
      <c r="B274" s="346"/>
      <c r="C274" s="351"/>
      <c r="G274" s="353"/>
      <c r="H274" s="171"/>
      <c r="I274" s="352"/>
      <c r="M274" s="353"/>
      <c r="N274" s="171"/>
      <c r="O274" s="352"/>
      <c r="S274" s="353"/>
      <c r="T274" s="171"/>
      <c r="U274" s="352"/>
      <c r="Y274" s="348">
        <f t="shared" si="98"/>
        <v>202000.01</v>
      </c>
      <c r="Z274" s="346">
        <f t="shared" si="97"/>
        <v>202100</v>
      </c>
      <c r="AA274" s="343">
        <v>1718</v>
      </c>
      <c r="AB274" s="348">
        <f t="shared" si="99"/>
        <v>202000.01</v>
      </c>
      <c r="AC274" s="346">
        <f t="shared" si="102"/>
        <v>202100</v>
      </c>
      <c r="AD274" s="343">
        <v>1718</v>
      </c>
      <c r="AE274" s="348">
        <f t="shared" si="100"/>
        <v>202000.01</v>
      </c>
      <c r="AF274" s="346">
        <f t="shared" si="103"/>
        <v>202100</v>
      </c>
      <c r="AG274" s="343">
        <v>1718</v>
      </c>
      <c r="AH274" s="348">
        <f t="shared" si="101"/>
        <v>202000.01</v>
      </c>
      <c r="AI274" s="346">
        <f t="shared" si="104"/>
        <v>202100</v>
      </c>
      <c r="AJ274" s="351">
        <v>1718</v>
      </c>
    </row>
    <row r="275" spans="1:36" x14ac:dyDescent="0.2">
      <c r="A275" s="348"/>
      <c r="B275" s="346"/>
      <c r="C275" s="351"/>
      <c r="G275" s="353"/>
      <c r="H275" s="171"/>
      <c r="I275" s="352"/>
      <c r="M275" s="353"/>
      <c r="N275" s="171"/>
      <c r="O275" s="352"/>
      <c r="S275" s="353"/>
      <c r="T275" s="171"/>
      <c r="U275" s="352"/>
      <c r="Y275" s="348">
        <f t="shared" si="98"/>
        <v>202100.01</v>
      </c>
      <c r="Z275" s="346">
        <f t="shared" si="97"/>
        <v>202200</v>
      </c>
      <c r="AA275" s="343">
        <v>1526</v>
      </c>
      <c r="AB275" s="348">
        <f t="shared" si="99"/>
        <v>202100.01</v>
      </c>
      <c r="AC275" s="346">
        <f t="shared" si="102"/>
        <v>202200</v>
      </c>
      <c r="AD275" s="343">
        <v>1526</v>
      </c>
      <c r="AE275" s="348">
        <f t="shared" si="100"/>
        <v>202100.01</v>
      </c>
      <c r="AF275" s="346">
        <f t="shared" si="103"/>
        <v>202200</v>
      </c>
      <c r="AG275" s="343">
        <v>1526</v>
      </c>
      <c r="AH275" s="348">
        <f t="shared" si="101"/>
        <v>202100.01</v>
      </c>
      <c r="AI275" s="346">
        <f t="shared" si="104"/>
        <v>202200</v>
      </c>
      <c r="AJ275" s="351">
        <v>1526</v>
      </c>
    </row>
    <row r="276" spans="1:36" x14ac:dyDescent="0.2">
      <c r="A276" s="348"/>
      <c r="B276" s="346"/>
      <c r="C276" s="351"/>
      <c r="G276" s="353"/>
      <c r="H276" s="171"/>
      <c r="I276" s="352"/>
      <c r="M276" s="353"/>
      <c r="N276" s="171"/>
      <c r="O276" s="352"/>
      <c r="S276" s="353"/>
      <c r="T276" s="171"/>
      <c r="U276" s="352"/>
      <c r="Y276" s="348">
        <f t="shared" si="98"/>
        <v>202200.01</v>
      </c>
      <c r="Z276" s="346">
        <f t="shared" si="97"/>
        <v>202300</v>
      </c>
      <c r="AA276" s="343">
        <v>1335</v>
      </c>
      <c r="AB276" s="348">
        <f t="shared" si="99"/>
        <v>202200.01</v>
      </c>
      <c r="AC276" s="346">
        <f t="shared" si="102"/>
        <v>202300</v>
      </c>
      <c r="AD276" s="343">
        <v>1335</v>
      </c>
      <c r="AE276" s="348">
        <f t="shared" si="100"/>
        <v>202200.01</v>
      </c>
      <c r="AF276" s="346">
        <f t="shared" si="103"/>
        <v>202300</v>
      </c>
      <c r="AG276" s="343">
        <v>1335</v>
      </c>
      <c r="AH276" s="348">
        <f t="shared" si="101"/>
        <v>202200.01</v>
      </c>
      <c r="AI276" s="346">
        <f t="shared" si="104"/>
        <v>202300</v>
      </c>
      <c r="AJ276" s="351">
        <v>1335</v>
      </c>
    </row>
    <row r="277" spans="1:36" x14ac:dyDescent="0.2">
      <c r="A277" s="348"/>
      <c r="B277" s="346"/>
      <c r="C277" s="351"/>
      <c r="G277" s="353"/>
      <c r="H277" s="171"/>
      <c r="I277" s="352"/>
      <c r="M277" s="353"/>
      <c r="N277" s="171"/>
      <c r="O277" s="352"/>
      <c r="S277" s="353"/>
      <c r="T277" s="171"/>
      <c r="U277" s="352"/>
      <c r="Y277" s="348">
        <f t="shared" si="98"/>
        <v>202300.01</v>
      </c>
      <c r="Z277" s="346">
        <f t="shared" si="97"/>
        <v>202400</v>
      </c>
      <c r="AA277" s="343">
        <v>1144</v>
      </c>
      <c r="AB277" s="348">
        <f t="shared" si="99"/>
        <v>202300.01</v>
      </c>
      <c r="AC277" s="346">
        <f t="shared" si="102"/>
        <v>202400</v>
      </c>
      <c r="AD277" s="343">
        <v>1144</v>
      </c>
      <c r="AE277" s="348">
        <f t="shared" si="100"/>
        <v>202300.01</v>
      </c>
      <c r="AF277" s="346">
        <f t="shared" si="103"/>
        <v>202400</v>
      </c>
      <c r="AG277" s="343">
        <v>1144</v>
      </c>
      <c r="AH277" s="348">
        <f t="shared" si="101"/>
        <v>202300.01</v>
      </c>
      <c r="AI277" s="346">
        <f t="shared" si="104"/>
        <v>202400</v>
      </c>
      <c r="AJ277" s="351">
        <v>1144</v>
      </c>
    </row>
    <row r="278" spans="1:36" x14ac:dyDescent="0.2">
      <c r="A278" s="348"/>
      <c r="B278" s="346"/>
      <c r="C278" s="351"/>
      <c r="G278" s="353"/>
      <c r="H278" s="171"/>
      <c r="I278" s="352"/>
      <c r="M278" s="353"/>
      <c r="N278" s="171"/>
      <c r="O278" s="352"/>
      <c r="S278" s="353"/>
      <c r="T278" s="171"/>
      <c r="U278" s="352"/>
      <c r="Y278" s="348">
        <f t="shared" si="98"/>
        <v>202400.01</v>
      </c>
      <c r="Z278" s="346">
        <f t="shared" si="97"/>
        <v>202500</v>
      </c>
      <c r="AA278" s="343">
        <v>953</v>
      </c>
      <c r="AB278" s="348">
        <f t="shared" si="99"/>
        <v>202400.01</v>
      </c>
      <c r="AC278" s="346">
        <f t="shared" si="102"/>
        <v>202500</v>
      </c>
      <c r="AD278" s="343">
        <v>953</v>
      </c>
      <c r="AE278" s="348">
        <f t="shared" si="100"/>
        <v>202400.01</v>
      </c>
      <c r="AF278" s="346">
        <f t="shared" si="103"/>
        <v>202500</v>
      </c>
      <c r="AG278" s="343">
        <v>953</v>
      </c>
      <c r="AH278" s="348">
        <f t="shared" si="101"/>
        <v>202400.01</v>
      </c>
      <c r="AI278" s="346">
        <f t="shared" si="104"/>
        <v>202500</v>
      </c>
      <c r="AJ278" s="351">
        <v>953</v>
      </c>
    </row>
    <row r="279" spans="1:36" x14ac:dyDescent="0.2">
      <c r="A279" s="348"/>
      <c r="B279" s="346"/>
      <c r="C279" s="351"/>
      <c r="G279" s="353"/>
      <c r="H279" s="171"/>
      <c r="I279" s="352"/>
      <c r="M279" s="353"/>
      <c r="N279" s="171"/>
      <c r="O279" s="352"/>
      <c r="S279" s="353"/>
      <c r="T279" s="171"/>
      <c r="U279" s="352"/>
      <c r="Y279" s="348">
        <f t="shared" si="98"/>
        <v>202500.01</v>
      </c>
      <c r="Z279" s="346">
        <f t="shared" si="97"/>
        <v>202600</v>
      </c>
      <c r="AA279" s="343">
        <v>762</v>
      </c>
      <c r="AB279" s="348">
        <f t="shared" si="99"/>
        <v>202500.01</v>
      </c>
      <c r="AC279" s="346">
        <f t="shared" si="102"/>
        <v>202600</v>
      </c>
      <c r="AD279" s="343">
        <v>762</v>
      </c>
      <c r="AE279" s="348">
        <f t="shared" si="100"/>
        <v>202500.01</v>
      </c>
      <c r="AF279" s="346">
        <f t="shared" si="103"/>
        <v>202600</v>
      </c>
      <c r="AG279" s="343">
        <v>762</v>
      </c>
      <c r="AH279" s="348">
        <f t="shared" si="101"/>
        <v>202500.01</v>
      </c>
      <c r="AI279" s="346">
        <f t="shared" si="104"/>
        <v>202600</v>
      </c>
      <c r="AJ279" s="351">
        <v>762</v>
      </c>
    </row>
    <row r="280" spans="1:36" x14ac:dyDescent="0.2">
      <c r="A280" s="348"/>
      <c r="B280" s="346"/>
      <c r="C280" s="351"/>
      <c r="G280" s="353"/>
      <c r="H280" s="171"/>
      <c r="I280" s="352"/>
      <c r="M280" s="353"/>
      <c r="N280" s="171"/>
      <c r="O280" s="352"/>
      <c r="S280" s="353"/>
      <c r="T280" s="171"/>
      <c r="U280" s="352"/>
      <c r="Y280" s="348">
        <f t="shared" si="98"/>
        <v>202600.01</v>
      </c>
      <c r="Z280" s="346">
        <f t="shared" si="97"/>
        <v>202700</v>
      </c>
      <c r="AA280" s="343">
        <v>571</v>
      </c>
      <c r="AB280" s="348">
        <f t="shared" si="99"/>
        <v>202600.01</v>
      </c>
      <c r="AC280" s="346">
        <f t="shared" si="102"/>
        <v>202700</v>
      </c>
      <c r="AD280" s="343">
        <v>571</v>
      </c>
      <c r="AE280" s="348">
        <f t="shared" si="100"/>
        <v>202600.01</v>
      </c>
      <c r="AF280" s="346">
        <f t="shared" si="103"/>
        <v>202700</v>
      </c>
      <c r="AG280" s="343">
        <v>571</v>
      </c>
      <c r="AH280" s="348">
        <f t="shared" si="101"/>
        <v>202600.01</v>
      </c>
      <c r="AI280" s="346">
        <f t="shared" si="104"/>
        <v>202700</v>
      </c>
      <c r="AJ280" s="351">
        <v>571</v>
      </c>
    </row>
    <row r="281" spans="1:36" x14ac:dyDescent="0.2">
      <c r="A281" s="348"/>
      <c r="B281" s="346"/>
      <c r="C281" s="351"/>
      <c r="G281" s="353"/>
      <c r="H281" s="171"/>
      <c r="I281" s="352"/>
      <c r="M281" s="353"/>
      <c r="N281" s="171"/>
      <c r="O281" s="352"/>
      <c r="S281" s="353"/>
      <c r="T281" s="171"/>
      <c r="U281" s="352"/>
      <c r="Y281" s="348">
        <f t="shared" si="98"/>
        <v>202700.01</v>
      </c>
      <c r="Z281" s="346">
        <f t="shared" si="97"/>
        <v>202800</v>
      </c>
      <c r="AA281" s="343">
        <v>381</v>
      </c>
      <c r="AB281" s="348">
        <f t="shared" si="99"/>
        <v>202700.01</v>
      </c>
      <c r="AC281" s="346">
        <f t="shared" si="102"/>
        <v>202800</v>
      </c>
      <c r="AD281" s="343">
        <v>381</v>
      </c>
      <c r="AE281" s="348">
        <f t="shared" si="100"/>
        <v>202700.01</v>
      </c>
      <c r="AF281" s="346">
        <f t="shared" si="103"/>
        <v>202800</v>
      </c>
      <c r="AG281" s="343">
        <v>381</v>
      </c>
      <c r="AH281" s="348">
        <f t="shared" si="101"/>
        <v>202700.01</v>
      </c>
      <c r="AI281" s="346">
        <f t="shared" si="104"/>
        <v>202800</v>
      </c>
      <c r="AJ281" s="351">
        <v>381</v>
      </c>
    </row>
    <row r="282" spans="1:36" x14ac:dyDescent="0.2">
      <c r="A282" s="348"/>
      <c r="B282" s="346"/>
      <c r="C282" s="351"/>
      <c r="G282" s="353"/>
      <c r="H282" s="171"/>
      <c r="I282" s="352"/>
      <c r="M282" s="353"/>
      <c r="N282" s="171"/>
      <c r="O282" s="352"/>
      <c r="S282" s="353"/>
      <c r="T282" s="171"/>
      <c r="U282" s="352"/>
      <c r="Y282" s="348">
        <f t="shared" si="98"/>
        <v>202800.01</v>
      </c>
      <c r="Z282" s="346">
        <f t="shared" si="97"/>
        <v>202900</v>
      </c>
      <c r="AA282" s="343">
        <v>190</v>
      </c>
      <c r="AB282" s="348">
        <f t="shared" si="99"/>
        <v>202800.01</v>
      </c>
      <c r="AC282" s="346">
        <f t="shared" si="102"/>
        <v>202900</v>
      </c>
      <c r="AD282" s="343">
        <v>190</v>
      </c>
      <c r="AE282" s="348">
        <f t="shared" si="100"/>
        <v>202800.01</v>
      </c>
      <c r="AF282" s="346">
        <f t="shared" si="103"/>
        <v>202900</v>
      </c>
      <c r="AG282" s="343">
        <v>190</v>
      </c>
      <c r="AH282" s="348">
        <f t="shared" si="101"/>
        <v>202800.01</v>
      </c>
      <c r="AI282" s="346">
        <f t="shared" si="104"/>
        <v>202900</v>
      </c>
      <c r="AJ282" s="351">
        <v>190</v>
      </c>
    </row>
    <row r="283" spans="1:36" x14ac:dyDescent="0.2">
      <c r="A283" s="348"/>
      <c r="B283" s="346"/>
      <c r="C283" s="351"/>
      <c r="G283" s="353"/>
      <c r="H283" s="171"/>
      <c r="I283" s="352"/>
      <c r="M283" s="353"/>
      <c r="N283" s="171"/>
      <c r="O283" s="352"/>
      <c r="S283" s="353"/>
      <c r="T283" s="171"/>
      <c r="U283" s="352"/>
      <c r="Y283" s="348">
        <f t="shared" si="98"/>
        <v>202900.01</v>
      </c>
      <c r="Z283" s="346">
        <f t="shared" si="97"/>
        <v>203000</v>
      </c>
      <c r="AA283" s="343">
        <v>0</v>
      </c>
      <c r="AB283" s="348">
        <f t="shared" si="99"/>
        <v>202900.01</v>
      </c>
      <c r="AC283" s="346">
        <f t="shared" si="102"/>
        <v>203000</v>
      </c>
      <c r="AD283" s="343">
        <v>0</v>
      </c>
      <c r="AE283" s="348">
        <f t="shared" si="100"/>
        <v>202900.01</v>
      </c>
      <c r="AF283" s="346">
        <f t="shared" si="103"/>
        <v>203000</v>
      </c>
      <c r="AG283" s="343">
        <v>0</v>
      </c>
      <c r="AH283" s="348">
        <f t="shared" si="101"/>
        <v>202900.01</v>
      </c>
      <c r="AI283" s="346">
        <f t="shared" si="104"/>
        <v>203000</v>
      </c>
      <c r="AJ283" s="351">
        <v>0</v>
      </c>
    </row>
    <row r="284" spans="1:36" x14ac:dyDescent="0.2">
      <c r="A284" s="353"/>
      <c r="B284" s="171"/>
      <c r="C284" s="352"/>
      <c r="D284" s="353"/>
      <c r="E284" s="171"/>
      <c r="F284" s="352"/>
      <c r="G284" s="353"/>
      <c r="H284" s="171"/>
      <c r="I284" s="352"/>
      <c r="J284" s="353"/>
      <c r="K284" s="171"/>
      <c r="L284" s="352"/>
      <c r="M284" s="353"/>
      <c r="N284" s="171"/>
      <c r="O284" s="352"/>
      <c r="P284" s="353"/>
      <c r="Q284" s="171"/>
      <c r="R284" s="352"/>
      <c r="S284" s="353"/>
      <c r="T284" s="171"/>
      <c r="U284" s="352"/>
      <c r="V284" s="353"/>
      <c r="W284" s="171"/>
      <c r="X284" s="352"/>
      <c r="Y284" s="353"/>
      <c r="Z284" s="171"/>
      <c r="AA284" s="352"/>
      <c r="AB284" s="353"/>
      <c r="AC284" s="171"/>
      <c r="AD284" s="352"/>
      <c r="AE284" s="353"/>
      <c r="AF284" s="171"/>
      <c r="AG284" s="352"/>
      <c r="AH284" s="353"/>
      <c r="AI284" s="171"/>
      <c r="AJ284" s="352"/>
    </row>
    <row r="285" spans="1:36" x14ac:dyDescent="0.2">
      <c r="A285" s="353"/>
      <c r="B285" s="171"/>
      <c r="C285" s="352"/>
      <c r="D285" s="353"/>
      <c r="E285" s="171"/>
      <c r="F285" s="352"/>
      <c r="G285" s="353"/>
      <c r="H285" s="171"/>
      <c r="I285" s="352"/>
      <c r="J285" s="353"/>
      <c r="K285" s="171"/>
      <c r="L285" s="352"/>
      <c r="M285" s="353"/>
      <c r="N285" s="171"/>
      <c r="O285" s="352"/>
      <c r="P285" s="353"/>
      <c r="Q285" s="171"/>
      <c r="R285" s="352"/>
      <c r="S285" s="353"/>
      <c r="T285" s="171"/>
      <c r="U285" s="352"/>
      <c r="V285" s="353"/>
      <c r="W285" s="171"/>
      <c r="X285" s="352"/>
      <c r="Y285" s="353"/>
      <c r="Z285" s="171"/>
      <c r="AA285" s="352"/>
      <c r="AB285" s="353"/>
      <c r="AC285" s="171"/>
      <c r="AD285" s="352"/>
      <c r="AE285" s="353"/>
      <c r="AF285" s="171"/>
      <c r="AG285" s="352"/>
      <c r="AH285" s="353"/>
      <c r="AI285" s="171"/>
      <c r="AJ285" s="352"/>
    </row>
    <row r="286" spans="1:36" x14ac:dyDescent="0.2">
      <c r="A286" s="354"/>
      <c r="B286" s="354"/>
      <c r="C286" s="354"/>
      <c r="D286" s="354"/>
      <c r="E286" s="354"/>
      <c r="F286" s="354"/>
      <c r="G286" s="354"/>
      <c r="H286" s="354"/>
      <c r="I286" s="354"/>
      <c r="J286" s="354"/>
      <c r="K286" s="354"/>
      <c r="L286" s="354"/>
      <c r="M286" s="354"/>
      <c r="N286" s="354"/>
      <c r="O286" s="354"/>
      <c r="P286" s="354"/>
      <c r="Q286" s="354"/>
      <c r="R286" s="354"/>
      <c r="S286" s="354"/>
      <c r="T286" s="354"/>
      <c r="U286" s="354"/>
      <c r="V286" s="354"/>
      <c r="W286" s="354"/>
      <c r="X286" s="354"/>
      <c r="Y286" s="354"/>
      <c r="Z286" s="354"/>
      <c r="AA286" s="354"/>
      <c r="AB286" s="354"/>
      <c r="AC286" s="354"/>
      <c r="AD286" s="354"/>
      <c r="AE286" s="354"/>
      <c r="AF286" s="354"/>
      <c r="AG286" s="354"/>
      <c r="AH286" s="354"/>
      <c r="AI286" s="354"/>
      <c r="AJ286" s="354"/>
    </row>
    <row r="287" spans="1:36" x14ac:dyDescent="0.2">
      <c r="A287" s="343"/>
      <c r="B287" s="343"/>
      <c r="C287" s="343"/>
    </row>
    <row r="288" spans="1:36" x14ac:dyDescent="0.2">
      <c r="A288" s="343"/>
      <c r="B288" s="343"/>
      <c r="C288" s="343"/>
    </row>
    <row r="289" spans="1:3" x14ac:dyDescent="0.2">
      <c r="A289" s="343"/>
      <c r="B289" s="343"/>
      <c r="C289" s="343"/>
    </row>
    <row r="290" spans="1:3" x14ac:dyDescent="0.2">
      <c r="A290" s="343"/>
      <c r="B290" s="343"/>
      <c r="C290" s="343"/>
    </row>
    <row r="291" spans="1:3" x14ac:dyDescent="0.2">
      <c r="A291" s="343"/>
      <c r="B291" s="343"/>
      <c r="C291" s="343"/>
    </row>
    <row r="292" spans="1:3" x14ac:dyDescent="0.2">
      <c r="A292" s="343"/>
      <c r="B292" s="343"/>
      <c r="C292" s="343"/>
    </row>
    <row r="293" spans="1:3" x14ac:dyDescent="0.2">
      <c r="A293" s="343"/>
      <c r="B293" s="343"/>
      <c r="C293" s="343"/>
    </row>
    <row r="294" spans="1:3" x14ac:dyDescent="0.2">
      <c r="A294" s="343"/>
      <c r="B294" s="343"/>
      <c r="C294" s="343"/>
    </row>
    <row r="295" spans="1:3" x14ac:dyDescent="0.2">
      <c r="A295" s="343"/>
      <c r="B295" s="343"/>
      <c r="C295" s="343"/>
    </row>
    <row r="296" spans="1:3" x14ac:dyDescent="0.2">
      <c r="A296" s="343"/>
      <c r="B296" s="343"/>
      <c r="C296" s="343"/>
    </row>
    <row r="297" spans="1:3" x14ac:dyDescent="0.2">
      <c r="A297" s="343"/>
      <c r="B297" s="343"/>
      <c r="C297" s="343"/>
    </row>
    <row r="298" spans="1:3" x14ac:dyDescent="0.2">
      <c r="A298" s="343"/>
      <c r="B298" s="343"/>
      <c r="C298" s="343"/>
    </row>
    <row r="299" spans="1:3" x14ac:dyDescent="0.2">
      <c r="A299" s="343"/>
      <c r="B299" s="343"/>
      <c r="C299" s="343"/>
    </row>
    <row r="300" spans="1:3" x14ac:dyDescent="0.2">
      <c r="A300" s="343"/>
      <c r="B300" s="343"/>
      <c r="C300" s="343"/>
    </row>
    <row r="301" spans="1:3" x14ac:dyDescent="0.2">
      <c r="A301" s="343"/>
      <c r="B301" s="343"/>
      <c r="C301" s="343"/>
    </row>
    <row r="302" spans="1:3" x14ac:dyDescent="0.2">
      <c r="A302" s="343"/>
      <c r="B302" s="343"/>
      <c r="C302" s="343"/>
    </row>
    <row r="303" spans="1:3" x14ac:dyDescent="0.2">
      <c r="A303" s="343"/>
      <c r="B303" s="343"/>
      <c r="C303" s="343"/>
    </row>
    <row r="304" spans="1:3" x14ac:dyDescent="0.2">
      <c r="A304" s="343"/>
      <c r="B304" s="343"/>
      <c r="C304" s="343"/>
    </row>
    <row r="305" spans="1:3" x14ac:dyDescent="0.2">
      <c r="A305" s="343"/>
      <c r="B305" s="343"/>
      <c r="C305" s="343"/>
    </row>
    <row r="306" spans="1:3" x14ac:dyDescent="0.2">
      <c r="A306" s="343"/>
      <c r="B306" s="343"/>
      <c r="C306" s="343"/>
    </row>
    <row r="307" spans="1:3" x14ac:dyDescent="0.2">
      <c r="A307" s="343"/>
      <c r="B307" s="343"/>
      <c r="C307" s="343"/>
    </row>
    <row r="308" spans="1:3" x14ac:dyDescent="0.2">
      <c r="A308" s="343"/>
      <c r="B308" s="343"/>
      <c r="C308" s="343"/>
    </row>
    <row r="309" spans="1:3" x14ac:dyDescent="0.2">
      <c r="A309" s="343"/>
      <c r="B309" s="343"/>
      <c r="C309" s="343"/>
    </row>
    <row r="310" spans="1:3" x14ac:dyDescent="0.2">
      <c r="A310" s="343"/>
      <c r="B310" s="343"/>
      <c r="C310" s="343"/>
    </row>
    <row r="311" spans="1:3" x14ac:dyDescent="0.2">
      <c r="A311" s="343"/>
      <c r="B311" s="343"/>
      <c r="C311" s="343"/>
    </row>
    <row r="312" spans="1:3" x14ac:dyDescent="0.2">
      <c r="A312" s="343"/>
      <c r="B312" s="343"/>
      <c r="C312" s="343"/>
    </row>
    <row r="313" spans="1:3" x14ac:dyDescent="0.2">
      <c r="A313" s="343"/>
      <c r="B313" s="343"/>
      <c r="C313" s="343"/>
    </row>
    <row r="314" spans="1:3" x14ac:dyDescent="0.2">
      <c r="A314" s="343"/>
      <c r="B314" s="343"/>
      <c r="C314" s="343"/>
    </row>
    <row r="315" spans="1:3" x14ac:dyDescent="0.2">
      <c r="A315" s="343"/>
      <c r="B315" s="343"/>
      <c r="C315" s="343"/>
    </row>
    <row r="316" spans="1:3" x14ac:dyDescent="0.2">
      <c r="A316" s="343"/>
      <c r="B316" s="343"/>
      <c r="C316" s="343"/>
    </row>
    <row r="317" spans="1:3" x14ac:dyDescent="0.2">
      <c r="A317" s="343"/>
      <c r="B317" s="343"/>
      <c r="C317" s="343"/>
    </row>
    <row r="318" spans="1:3" x14ac:dyDescent="0.2">
      <c r="A318" s="343"/>
      <c r="B318" s="343"/>
      <c r="C318" s="343"/>
    </row>
    <row r="319" spans="1:3" x14ac:dyDescent="0.2">
      <c r="A319" s="343"/>
      <c r="B319" s="343"/>
      <c r="C319" s="343"/>
    </row>
    <row r="320" spans="1:3" x14ac:dyDescent="0.2">
      <c r="A320" s="343"/>
      <c r="B320" s="343"/>
      <c r="C320" s="343"/>
    </row>
    <row r="321" spans="1:3" x14ac:dyDescent="0.2">
      <c r="A321" s="343"/>
      <c r="B321" s="343"/>
      <c r="C321" s="343"/>
    </row>
    <row r="322" spans="1:3" x14ac:dyDescent="0.2">
      <c r="A322" s="343"/>
      <c r="B322" s="343"/>
      <c r="C322" s="343"/>
    </row>
    <row r="323" spans="1:3" x14ac:dyDescent="0.2">
      <c r="A323" s="343"/>
      <c r="B323" s="343"/>
      <c r="C323" s="343"/>
    </row>
    <row r="324" spans="1:3" x14ac:dyDescent="0.2">
      <c r="A324" s="343"/>
      <c r="B324" s="343"/>
      <c r="C324" s="343"/>
    </row>
    <row r="325" spans="1:3" x14ac:dyDescent="0.2">
      <c r="A325" s="343"/>
      <c r="B325" s="343"/>
      <c r="C325" s="343"/>
    </row>
    <row r="326" spans="1:3" x14ac:dyDescent="0.2">
      <c r="A326" s="343"/>
      <c r="B326" s="343"/>
      <c r="C326" s="343"/>
    </row>
    <row r="327" spans="1:3" x14ac:dyDescent="0.2">
      <c r="A327" s="343"/>
      <c r="B327" s="343"/>
      <c r="C327" s="343"/>
    </row>
    <row r="328" spans="1:3" x14ac:dyDescent="0.2">
      <c r="A328" s="343"/>
      <c r="B328" s="343"/>
      <c r="C328" s="343"/>
    </row>
    <row r="329" spans="1:3" x14ac:dyDescent="0.2">
      <c r="A329" s="343"/>
      <c r="B329" s="343"/>
      <c r="C329" s="343"/>
    </row>
    <row r="330" spans="1:3" x14ac:dyDescent="0.2">
      <c r="A330" s="343"/>
      <c r="B330" s="343"/>
      <c r="C330" s="343"/>
    </row>
    <row r="331" spans="1:3" x14ac:dyDescent="0.2">
      <c r="A331" s="343"/>
      <c r="B331" s="343"/>
      <c r="C331" s="343"/>
    </row>
    <row r="332" spans="1:3" x14ac:dyDescent="0.2">
      <c r="A332" s="343"/>
      <c r="B332" s="343"/>
      <c r="C332" s="343"/>
    </row>
    <row r="333" spans="1:3" x14ac:dyDescent="0.2">
      <c r="A333" s="343"/>
      <c r="B333" s="343"/>
      <c r="C333" s="343"/>
    </row>
    <row r="334" spans="1:3" x14ac:dyDescent="0.2">
      <c r="A334" s="343"/>
      <c r="B334" s="343"/>
      <c r="C334" s="343"/>
    </row>
    <row r="335" spans="1:3" x14ac:dyDescent="0.2">
      <c r="A335" s="343"/>
      <c r="B335" s="343"/>
      <c r="C335" s="343"/>
    </row>
    <row r="336" spans="1:3" x14ac:dyDescent="0.2">
      <c r="A336" s="343"/>
      <c r="B336" s="343"/>
      <c r="C336" s="343"/>
    </row>
    <row r="337" spans="1:3" x14ac:dyDescent="0.2">
      <c r="A337" s="343"/>
      <c r="B337" s="343"/>
      <c r="C337" s="343"/>
    </row>
    <row r="338" spans="1:3" x14ac:dyDescent="0.2">
      <c r="A338" s="343"/>
      <c r="B338" s="343"/>
      <c r="C338" s="343"/>
    </row>
    <row r="339" spans="1:3" x14ac:dyDescent="0.2">
      <c r="A339" s="343"/>
      <c r="B339" s="343"/>
      <c r="C339" s="343"/>
    </row>
    <row r="340" spans="1:3" x14ac:dyDescent="0.2">
      <c r="A340" s="343"/>
      <c r="B340" s="343"/>
      <c r="C340" s="343"/>
    </row>
    <row r="341" spans="1:3" x14ac:dyDescent="0.2">
      <c r="A341" s="343"/>
      <c r="B341" s="343"/>
      <c r="C341" s="343"/>
    </row>
    <row r="342" spans="1:3" x14ac:dyDescent="0.2">
      <c r="A342" s="343"/>
      <c r="B342" s="343"/>
      <c r="C342" s="343"/>
    </row>
    <row r="343" spans="1:3" x14ac:dyDescent="0.2">
      <c r="A343" s="343"/>
      <c r="B343" s="343"/>
      <c r="C343" s="343"/>
    </row>
    <row r="344" spans="1:3" x14ac:dyDescent="0.2">
      <c r="A344" s="343"/>
      <c r="B344" s="343"/>
      <c r="C344" s="343"/>
    </row>
    <row r="345" spans="1:3" x14ac:dyDescent="0.2">
      <c r="A345" s="343"/>
      <c r="B345" s="343"/>
      <c r="C345" s="343"/>
    </row>
    <row r="346" spans="1:3" x14ac:dyDescent="0.2">
      <c r="A346" s="343"/>
      <c r="B346" s="343"/>
      <c r="C346" s="343"/>
    </row>
    <row r="347" spans="1:3" x14ac:dyDescent="0.2">
      <c r="A347" s="343"/>
      <c r="B347" s="343"/>
      <c r="C347" s="343"/>
    </row>
    <row r="348" spans="1:3" x14ac:dyDescent="0.2">
      <c r="A348" s="343"/>
      <c r="B348" s="343"/>
      <c r="C348" s="343"/>
    </row>
    <row r="349" spans="1:3" x14ac:dyDescent="0.2">
      <c r="A349" s="343"/>
      <c r="B349" s="343"/>
      <c r="C349" s="343"/>
    </row>
    <row r="350" spans="1:3" x14ac:dyDescent="0.2">
      <c r="A350" s="343"/>
      <c r="B350" s="343"/>
      <c r="C350" s="343"/>
    </row>
    <row r="351" spans="1:3" x14ac:dyDescent="0.2">
      <c r="A351" s="343"/>
      <c r="B351" s="343"/>
      <c r="C351" s="343"/>
    </row>
    <row r="352" spans="1:3" x14ac:dyDescent="0.2">
      <c r="A352" s="343"/>
      <c r="B352" s="343"/>
      <c r="C352" s="343"/>
    </row>
    <row r="353" spans="1:3" x14ac:dyDescent="0.2">
      <c r="A353" s="343"/>
      <c r="B353" s="343"/>
      <c r="C353" s="343"/>
    </row>
    <row r="354" spans="1:3" x14ac:dyDescent="0.2">
      <c r="A354" s="343"/>
      <c r="B354" s="343"/>
      <c r="C354" s="343"/>
    </row>
    <row r="355" spans="1:3" x14ac:dyDescent="0.2">
      <c r="A355" s="343"/>
      <c r="B355" s="343"/>
      <c r="C355" s="343"/>
    </row>
    <row r="356" spans="1:3" x14ac:dyDescent="0.2">
      <c r="A356" s="343"/>
      <c r="B356" s="343"/>
      <c r="C356" s="343"/>
    </row>
    <row r="357" spans="1:3" x14ac:dyDescent="0.2">
      <c r="A357" s="343"/>
      <c r="B357" s="343"/>
      <c r="C357" s="343"/>
    </row>
    <row r="358" spans="1:3" x14ac:dyDescent="0.2">
      <c r="A358" s="343"/>
      <c r="B358" s="343"/>
      <c r="C358" s="343"/>
    </row>
    <row r="359" spans="1:3" x14ac:dyDescent="0.2">
      <c r="A359" s="343"/>
      <c r="B359" s="343"/>
      <c r="C359" s="343"/>
    </row>
    <row r="360" spans="1:3" x14ac:dyDescent="0.2">
      <c r="A360" s="343"/>
      <c r="B360" s="343"/>
      <c r="C360" s="343"/>
    </row>
    <row r="361" spans="1:3" x14ac:dyDescent="0.2">
      <c r="A361" s="343"/>
      <c r="B361" s="343"/>
      <c r="C361" s="343"/>
    </row>
    <row r="362" spans="1:3" x14ac:dyDescent="0.2">
      <c r="A362" s="343"/>
      <c r="B362" s="343"/>
      <c r="C362" s="343"/>
    </row>
    <row r="363" spans="1:3" x14ac:dyDescent="0.2">
      <c r="A363" s="343"/>
      <c r="B363" s="343"/>
      <c r="C363" s="343"/>
    </row>
    <row r="364" spans="1:3" x14ac:dyDescent="0.2">
      <c r="A364" s="343"/>
      <c r="B364" s="343"/>
      <c r="C364" s="343"/>
    </row>
    <row r="365" spans="1:3" x14ac:dyDescent="0.2">
      <c r="A365" s="343"/>
      <c r="B365" s="343"/>
      <c r="C365" s="343"/>
    </row>
    <row r="366" spans="1:3" x14ac:dyDescent="0.2">
      <c r="A366" s="343"/>
      <c r="B366" s="343"/>
      <c r="C366" s="343"/>
    </row>
    <row r="367" spans="1:3" x14ac:dyDescent="0.2">
      <c r="A367" s="343"/>
      <c r="B367" s="343"/>
      <c r="C367" s="343"/>
    </row>
    <row r="368" spans="1:3" x14ac:dyDescent="0.2">
      <c r="A368" s="343"/>
      <c r="B368" s="343"/>
      <c r="C368" s="343"/>
    </row>
    <row r="369" spans="1:3" x14ac:dyDescent="0.2">
      <c r="A369" s="343"/>
      <c r="B369" s="343"/>
      <c r="C369" s="343"/>
    </row>
    <row r="370" spans="1:3" x14ac:dyDescent="0.2">
      <c r="A370" s="343"/>
      <c r="B370" s="343"/>
      <c r="C370" s="343"/>
    </row>
    <row r="371" spans="1:3" x14ac:dyDescent="0.2">
      <c r="A371" s="343"/>
      <c r="B371" s="343"/>
      <c r="C371" s="343"/>
    </row>
    <row r="372" spans="1:3" x14ac:dyDescent="0.2">
      <c r="A372" s="343"/>
      <c r="B372" s="343"/>
      <c r="C372" s="343"/>
    </row>
    <row r="373" spans="1:3" x14ac:dyDescent="0.2">
      <c r="A373" s="343"/>
      <c r="B373" s="343"/>
      <c r="C373" s="343"/>
    </row>
    <row r="374" spans="1:3" x14ac:dyDescent="0.2">
      <c r="A374" s="343"/>
      <c r="B374" s="343"/>
      <c r="C374" s="343"/>
    </row>
    <row r="375" spans="1:3" x14ac:dyDescent="0.2">
      <c r="A375" s="343"/>
      <c r="B375" s="343"/>
      <c r="C375" s="343"/>
    </row>
    <row r="376" spans="1:3" x14ac:dyDescent="0.2">
      <c r="A376" s="343"/>
      <c r="B376" s="343"/>
      <c r="C376" s="343"/>
    </row>
    <row r="377" spans="1:3" x14ac:dyDescent="0.2">
      <c r="A377" s="343"/>
      <c r="B377" s="343"/>
      <c r="C377" s="343"/>
    </row>
    <row r="378" spans="1:3" x14ac:dyDescent="0.2">
      <c r="A378" s="343"/>
      <c r="B378" s="343"/>
      <c r="C378" s="343"/>
    </row>
    <row r="379" spans="1:3" x14ac:dyDescent="0.2">
      <c r="A379" s="343"/>
      <c r="B379" s="343"/>
      <c r="C379" s="343"/>
    </row>
    <row r="380" spans="1:3" x14ac:dyDescent="0.2">
      <c r="A380" s="343"/>
      <c r="B380" s="343"/>
      <c r="C380" s="343"/>
    </row>
    <row r="381" spans="1:3" x14ac:dyDescent="0.2">
      <c r="A381" s="343"/>
      <c r="B381" s="343"/>
      <c r="C381" s="343"/>
    </row>
    <row r="382" spans="1:3" x14ac:dyDescent="0.2">
      <c r="A382" s="343"/>
      <c r="B382" s="343"/>
      <c r="C382" s="343"/>
    </row>
    <row r="383" spans="1:3" x14ac:dyDescent="0.2">
      <c r="A383" s="343"/>
      <c r="B383" s="343"/>
      <c r="C383" s="343"/>
    </row>
    <row r="384" spans="1:3" x14ac:dyDescent="0.2">
      <c r="A384" s="343"/>
      <c r="B384" s="343"/>
      <c r="C384" s="343"/>
    </row>
    <row r="385" spans="1:3" x14ac:dyDescent="0.2">
      <c r="A385" s="343"/>
      <c r="B385" s="343"/>
      <c r="C385" s="343"/>
    </row>
    <row r="386" spans="1:3" x14ac:dyDescent="0.2">
      <c r="A386" s="343"/>
      <c r="B386" s="343"/>
      <c r="C386" s="343"/>
    </row>
    <row r="387" spans="1:3" x14ac:dyDescent="0.2">
      <c r="A387" s="343"/>
      <c r="B387" s="343"/>
      <c r="C387" s="343"/>
    </row>
    <row r="388" spans="1:3" x14ac:dyDescent="0.2">
      <c r="A388" s="343"/>
      <c r="B388" s="343"/>
      <c r="C388" s="343"/>
    </row>
    <row r="389" spans="1:3" x14ac:dyDescent="0.2">
      <c r="A389" s="343"/>
      <c r="B389" s="343"/>
      <c r="C389" s="343"/>
    </row>
    <row r="390" spans="1:3" x14ac:dyDescent="0.2">
      <c r="A390" s="343"/>
      <c r="B390" s="343"/>
      <c r="C390" s="343"/>
    </row>
    <row r="391" spans="1:3" x14ac:dyDescent="0.2">
      <c r="A391" s="343"/>
      <c r="B391" s="343"/>
      <c r="C391" s="343"/>
    </row>
    <row r="392" spans="1:3" x14ac:dyDescent="0.2">
      <c r="A392" s="343"/>
      <c r="B392" s="343"/>
      <c r="C392" s="343"/>
    </row>
    <row r="393" spans="1:3" x14ac:dyDescent="0.2">
      <c r="A393" s="343"/>
      <c r="B393" s="343"/>
      <c r="C393" s="343"/>
    </row>
    <row r="394" spans="1:3" x14ac:dyDescent="0.2">
      <c r="A394" s="343"/>
      <c r="B394" s="343"/>
      <c r="C394" s="343"/>
    </row>
    <row r="395" spans="1:3" x14ac:dyDescent="0.2">
      <c r="A395" s="343"/>
      <c r="B395" s="343"/>
      <c r="C395" s="343"/>
    </row>
    <row r="396" spans="1:3" x14ac:dyDescent="0.2">
      <c r="A396" s="343"/>
      <c r="B396" s="343"/>
      <c r="C396" s="343"/>
    </row>
    <row r="397" spans="1:3" x14ac:dyDescent="0.2">
      <c r="A397" s="343"/>
      <c r="B397" s="343"/>
      <c r="C397" s="343"/>
    </row>
    <row r="398" spans="1:3" x14ac:dyDescent="0.2">
      <c r="A398" s="343"/>
      <c r="B398" s="343"/>
      <c r="C398" s="343"/>
    </row>
    <row r="399" spans="1:3" x14ac:dyDescent="0.2">
      <c r="A399" s="343"/>
      <c r="B399" s="343"/>
      <c r="C399" s="343"/>
    </row>
    <row r="400" spans="1:3" x14ac:dyDescent="0.2">
      <c r="A400" s="343"/>
      <c r="B400" s="343"/>
      <c r="C400" s="343"/>
    </row>
    <row r="401" spans="1:3" x14ac:dyDescent="0.2">
      <c r="A401" s="343"/>
      <c r="B401" s="343"/>
      <c r="C401" s="343"/>
    </row>
    <row r="402" spans="1:3" x14ac:dyDescent="0.2">
      <c r="A402" s="343"/>
      <c r="B402" s="343"/>
      <c r="C402" s="343"/>
    </row>
    <row r="403" spans="1:3" x14ac:dyDescent="0.2">
      <c r="A403" s="343"/>
      <c r="B403" s="343"/>
      <c r="C403" s="343"/>
    </row>
    <row r="404" spans="1:3" x14ac:dyDescent="0.2">
      <c r="A404" s="343"/>
      <c r="B404" s="343"/>
      <c r="C404" s="343"/>
    </row>
    <row r="405" spans="1:3" x14ac:dyDescent="0.2">
      <c r="A405" s="343"/>
      <c r="B405" s="343"/>
      <c r="C405" s="343"/>
    </row>
    <row r="406" spans="1:3" x14ac:dyDescent="0.2">
      <c r="A406" s="343"/>
      <c r="B406" s="343"/>
      <c r="C406" s="343"/>
    </row>
    <row r="407" spans="1:3" x14ac:dyDescent="0.2">
      <c r="A407" s="343"/>
      <c r="B407" s="343"/>
      <c r="C407" s="343"/>
    </row>
    <row r="408" spans="1:3" x14ac:dyDescent="0.2">
      <c r="A408" s="343"/>
      <c r="B408" s="343"/>
      <c r="C408" s="343"/>
    </row>
    <row r="409" spans="1:3" x14ac:dyDescent="0.2">
      <c r="A409" s="343"/>
      <c r="B409" s="343"/>
      <c r="C409" s="343"/>
    </row>
    <row r="410" spans="1:3" x14ac:dyDescent="0.2">
      <c r="A410" s="343"/>
      <c r="B410" s="343"/>
      <c r="C410" s="343"/>
    </row>
    <row r="411" spans="1:3" x14ac:dyDescent="0.2">
      <c r="A411" s="343"/>
      <c r="B411" s="343"/>
      <c r="C411" s="343"/>
    </row>
    <row r="412" spans="1:3" x14ac:dyDescent="0.2">
      <c r="A412" s="343"/>
      <c r="B412" s="343"/>
      <c r="C412" s="343"/>
    </row>
    <row r="413" spans="1:3" x14ac:dyDescent="0.2">
      <c r="A413" s="343"/>
      <c r="B413" s="343"/>
      <c r="C413" s="343"/>
    </row>
    <row r="414" spans="1:3" x14ac:dyDescent="0.2">
      <c r="A414" s="343"/>
      <c r="B414" s="343"/>
      <c r="C414" s="343"/>
    </row>
    <row r="415" spans="1:3" x14ac:dyDescent="0.2">
      <c r="A415" s="343"/>
      <c r="B415" s="343"/>
      <c r="C415" s="343"/>
    </row>
  </sheetData>
  <mergeCells count="12">
    <mergeCell ref="A2:C2"/>
    <mergeCell ref="D2:F2"/>
    <mergeCell ref="G2:I2"/>
    <mergeCell ref="J2:L2"/>
    <mergeCell ref="M2:O2"/>
    <mergeCell ref="P2:R2"/>
    <mergeCell ref="AH2:AJ2"/>
    <mergeCell ref="S2:U2"/>
    <mergeCell ref="V2:X2"/>
    <mergeCell ref="Y2:AA2"/>
    <mergeCell ref="AB2:AD2"/>
    <mergeCell ref="AE2:AG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B5CEE-5C69-4237-8E99-A36CAF2514EC}">
  <dimension ref="B5:I22"/>
  <sheetViews>
    <sheetView workbookViewId="0">
      <selection activeCell="H24" sqref="H24"/>
    </sheetView>
  </sheetViews>
  <sheetFormatPr baseColWidth="10" defaultRowHeight="12.75" x14ac:dyDescent="0.2"/>
  <cols>
    <col min="1" max="2" width="12" style="461"/>
    <col min="3" max="3" width="11.1640625" style="461" customWidth="1"/>
    <col min="4" max="7" width="12" style="461"/>
    <col min="8" max="8" width="26.6640625" style="461" customWidth="1"/>
    <col min="9" max="9" width="13.83203125" style="461" customWidth="1"/>
    <col min="10" max="16384" width="12" style="461"/>
  </cols>
  <sheetData>
    <row r="5" spans="2:9" ht="15.75" x14ac:dyDescent="0.25">
      <c r="C5" s="462" t="s">
        <v>455</v>
      </c>
      <c r="D5" s="463"/>
      <c r="E5" s="463"/>
      <c r="F5" s="463"/>
      <c r="G5" s="463"/>
      <c r="H5" s="463"/>
      <c r="I5" s="463"/>
    </row>
    <row r="6" spans="2:9" x14ac:dyDescent="0.2">
      <c r="C6" s="463"/>
      <c r="D6" s="463"/>
      <c r="E6" s="463"/>
      <c r="F6" s="463"/>
      <c r="G6" s="463"/>
      <c r="H6" s="463"/>
      <c r="I6" s="463"/>
    </row>
    <row r="7" spans="2:9" x14ac:dyDescent="0.2">
      <c r="C7" s="464"/>
      <c r="D7" s="464"/>
      <c r="E7" s="464"/>
      <c r="F7" s="464"/>
      <c r="G7" s="464"/>
      <c r="H7" s="464"/>
      <c r="I7" s="464"/>
    </row>
    <row r="8" spans="2:9" ht="15" x14ac:dyDescent="0.25">
      <c r="C8" s="464"/>
      <c r="D8" s="465" t="s">
        <v>456</v>
      </c>
      <c r="E8" s="465"/>
      <c r="F8" s="465"/>
      <c r="G8" s="465"/>
      <c r="H8" s="465"/>
      <c r="I8" s="466"/>
    </row>
    <row r="9" spans="2:9" ht="15" x14ac:dyDescent="0.25">
      <c r="C9" s="464"/>
      <c r="D9" s="465"/>
      <c r="E9" s="465"/>
      <c r="F9" s="465"/>
      <c r="G9" s="465"/>
      <c r="H9" s="465"/>
      <c r="I9" s="466"/>
    </row>
    <row r="10" spans="2:9" ht="15" x14ac:dyDescent="0.25">
      <c r="C10" s="464"/>
      <c r="D10" s="465"/>
      <c r="E10" s="465"/>
      <c r="F10" s="465"/>
      <c r="G10" s="465"/>
      <c r="H10" s="465"/>
      <c r="I10" s="466"/>
    </row>
    <row r="11" spans="2:9" ht="15" x14ac:dyDescent="0.25">
      <c r="C11" s="464"/>
      <c r="D11" s="465" t="s">
        <v>451</v>
      </c>
      <c r="E11" s="465"/>
      <c r="F11" s="465"/>
      <c r="G11" s="465"/>
      <c r="H11" s="465"/>
      <c r="I11" s="466"/>
    </row>
    <row r="12" spans="2:9" ht="15" x14ac:dyDescent="0.25">
      <c r="C12" s="464"/>
      <c r="D12" s="465"/>
      <c r="E12" s="465"/>
      <c r="F12" s="465"/>
      <c r="G12" s="465"/>
      <c r="H12" s="465"/>
      <c r="I12" s="466"/>
    </row>
    <row r="13" spans="2:9" ht="15" x14ac:dyDescent="0.25">
      <c r="C13" s="464"/>
      <c r="D13" s="465"/>
      <c r="E13" s="465"/>
      <c r="F13" s="465"/>
      <c r="G13" s="465"/>
      <c r="H13" s="465"/>
      <c r="I13" s="466"/>
    </row>
    <row r="14" spans="2:9" ht="15" x14ac:dyDescent="0.25">
      <c r="C14" s="464"/>
      <c r="D14" s="465"/>
      <c r="E14" s="465"/>
      <c r="F14" s="465"/>
      <c r="G14" s="465"/>
      <c r="H14" s="465"/>
      <c r="I14" s="466"/>
    </row>
    <row r="15" spans="2:9" ht="15" x14ac:dyDescent="0.25">
      <c r="C15" s="464"/>
      <c r="D15" s="465"/>
      <c r="E15" s="465"/>
      <c r="F15" s="465"/>
      <c r="G15" s="465"/>
      <c r="H15" s="465"/>
      <c r="I15" s="466"/>
    </row>
    <row r="16" spans="2:9" ht="15" x14ac:dyDescent="0.25">
      <c r="B16" s="467"/>
      <c r="C16" s="468"/>
      <c r="D16" s="469" t="s">
        <v>452</v>
      </c>
      <c r="E16" s="470"/>
      <c r="F16" s="471"/>
      <c r="G16" s="471"/>
      <c r="H16" s="471"/>
      <c r="I16" s="471"/>
    </row>
    <row r="17" spans="2:9" ht="15" x14ac:dyDescent="0.25">
      <c r="B17" s="467"/>
      <c r="C17" s="468"/>
      <c r="D17" s="472" t="s">
        <v>453</v>
      </c>
      <c r="E17" s="471"/>
      <c r="F17" s="471"/>
      <c r="G17" s="471"/>
      <c r="H17" s="471"/>
      <c r="I17" s="471"/>
    </row>
    <row r="18" spans="2:9" ht="15" x14ac:dyDescent="0.25">
      <c r="B18" s="467"/>
      <c r="C18" s="468"/>
      <c r="D18" s="472" t="s">
        <v>454</v>
      </c>
      <c r="E18" s="471"/>
      <c r="F18" s="471"/>
      <c r="G18" s="473"/>
      <c r="H18" s="471"/>
      <c r="I18" s="471"/>
    </row>
    <row r="19" spans="2:9" x14ac:dyDescent="0.2">
      <c r="B19" s="467"/>
      <c r="C19" s="468"/>
      <c r="D19" s="468"/>
      <c r="E19" s="468"/>
      <c r="F19" s="468"/>
      <c r="G19" s="468"/>
      <c r="H19" s="468"/>
      <c r="I19" s="468"/>
    </row>
    <row r="20" spans="2:9" x14ac:dyDescent="0.2">
      <c r="B20" s="467"/>
      <c r="C20" s="467"/>
      <c r="D20" s="467"/>
      <c r="E20" s="467"/>
      <c r="F20" s="467"/>
      <c r="G20" s="467"/>
      <c r="H20" s="467"/>
      <c r="I20" s="467"/>
    </row>
    <row r="21" spans="2:9" x14ac:dyDescent="0.2">
      <c r="B21" s="467"/>
      <c r="C21" s="467"/>
      <c r="D21" s="467"/>
      <c r="E21" s="467"/>
      <c r="F21" s="467"/>
      <c r="G21" s="467"/>
      <c r="H21" s="467"/>
      <c r="I21" s="467"/>
    </row>
    <row r="22" spans="2:9" x14ac:dyDescent="0.2">
      <c r="B22" s="467"/>
      <c r="C22" s="467"/>
      <c r="D22" s="467"/>
      <c r="E22" s="467"/>
      <c r="F22" s="467"/>
      <c r="G22" s="467"/>
      <c r="H22" s="467"/>
      <c r="I22" s="467"/>
    </row>
  </sheetData>
  <mergeCells count="2">
    <mergeCell ref="D8:H10"/>
    <mergeCell ref="D11:H15"/>
  </mergeCells>
  <hyperlinks>
    <hyperlink ref="D18:G18" r:id="rId1" display="Publicado por www.ignacioonline.com.ar" xr:uid="{0ECEE605-7C91-4AB9-9A86-533B023D3D0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24</vt:i4>
      </vt:variant>
    </vt:vector>
  </HeadingPairs>
  <TitlesOfParts>
    <vt:vector size="31" baseType="lpstr">
      <vt:lpstr>Limpia</vt:lpstr>
      <vt:lpstr>Tablas</vt:lpstr>
      <vt:lpstr>Instructivo</vt:lpstr>
      <vt:lpstr>Aclaraciones</vt:lpstr>
      <vt:lpstr>Metodologia</vt:lpstr>
      <vt:lpstr>Anexo</vt:lpstr>
      <vt:lpstr>Hoja1</vt:lpstr>
      <vt:lpstr>Anexo1</vt:lpstr>
      <vt:lpstr>Anexo10</vt:lpstr>
      <vt:lpstr>Anexo11</vt:lpstr>
      <vt:lpstr>Anexo12</vt:lpstr>
      <vt:lpstr>Anexo2</vt:lpstr>
      <vt:lpstr>Anexo3</vt:lpstr>
      <vt:lpstr>Anexo4</vt:lpstr>
      <vt:lpstr>Anexo5</vt:lpstr>
      <vt:lpstr>Anexo6</vt:lpstr>
      <vt:lpstr>Anexo7</vt:lpstr>
      <vt:lpstr>Anexo8</vt:lpstr>
      <vt:lpstr>Anexo9</vt:lpstr>
      <vt:lpstr>Escala1</vt:lpstr>
      <vt:lpstr>Escala10</vt:lpstr>
      <vt:lpstr>Escala11</vt:lpstr>
      <vt:lpstr>Escala12</vt:lpstr>
      <vt:lpstr>Escala2</vt:lpstr>
      <vt:lpstr>Escala3</vt:lpstr>
      <vt:lpstr>Escala4</vt:lpstr>
      <vt:lpstr>Escala5</vt:lpstr>
      <vt:lpstr>Escala6</vt:lpstr>
      <vt:lpstr>Escala7</vt:lpstr>
      <vt:lpstr>Escala8</vt:lpstr>
      <vt:lpstr>Escala9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Ileana</dc:creator>
  <cp:lastModifiedBy>Ignacio</cp:lastModifiedBy>
  <cp:lastPrinted>2021-07-04T15:46:40Z</cp:lastPrinted>
  <dcterms:created xsi:type="dcterms:W3CDTF">2000-02-29T21:56:57Z</dcterms:created>
  <dcterms:modified xsi:type="dcterms:W3CDTF">2021-09-28T18:41:21Z</dcterms:modified>
</cp:coreProperties>
</file>