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C:\Users\agencias\Desktop\"/>
    </mc:Choice>
  </mc:AlternateContent>
  <bookViews>
    <workbookView xWindow="120" yWindow="420" windowWidth="15315" windowHeight="9225"/>
  </bookViews>
  <sheets>
    <sheet name="Modelo de Recibo" sheetId="8" r:id="rId1"/>
  </sheets>
  <definedNames>
    <definedName name="_xlnm.Print_Area" localSheetId="0">'Modelo de Recibo'!$A$1:$F$51</definedName>
  </definedNames>
  <calcPr calcId="152511"/>
</workbook>
</file>

<file path=xl/calcChain.xml><?xml version="1.0" encoding="utf-8"?>
<calcChain xmlns="http://schemas.openxmlformats.org/spreadsheetml/2006/main">
  <c r="C5" i="8" l="1"/>
  <c r="D5" i="8"/>
  <c r="A9" i="8" s="1"/>
  <c r="B14" i="8"/>
  <c r="E9" i="8" l="1"/>
  <c r="B16" i="8"/>
  <c r="A16" i="8" l="1"/>
  <c r="A23" i="8" l="1"/>
  <c r="A24" i="8"/>
  <c r="C8" i="8" l="1"/>
  <c r="E11" i="8" l="1"/>
  <c r="E12" i="8"/>
  <c r="E13" i="8"/>
  <c r="E10" i="8"/>
  <c r="E14" i="8" l="1"/>
  <c r="E15" i="8"/>
  <c r="D8" i="8" l="1"/>
  <c r="E16" i="8" l="1"/>
  <c r="D11" i="8"/>
  <c r="D13" i="8"/>
  <c r="D10" i="8"/>
  <c r="D12" i="8"/>
  <c r="C16" i="8" l="1"/>
  <c r="D16" i="8" s="1"/>
  <c r="C14" i="8"/>
  <c r="D14" i="8" s="1"/>
  <c r="C15" i="8"/>
  <c r="D15" i="8" s="1"/>
  <c r="C22" i="8" l="1"/>
  <c r="F22" i="8" s="1"/>
  <c r="C21" i="8"/>
  <c r="F21" i="8" s="1"/>
  <c r="C20" i="8"/>
  <c r="F20" i="8" s="1"/>
  <c r="D29" i="8"/>
  <c r="C23" i="8" l="1"/>
  <c r="F23" i="8" s="1"/>
  <c r="C24" i="8"/>
  <c r="F24" i="8" s="1"/>
  <c r="F29" i="8" l="1"/>
  <c r="E28" i="8"/>
  <c r="E29" i="8" s="1"/>
  <c r="F30" i="8" s="1"/>
</calcChain>
</file>

<file path=xl/comments1.xml><?xml version="1.0" encoding="utf-8"?>
<comments xmlns="http://schemas.openxmlformats.org/spreadsheetml/2006/main">
  <authors>
    <author>Rodriguez, Andres</author>
  </authors>
  <commentList>
    <comment ref="B12" authorId="0" shapeId="0">
      <text>
        <r>
          <rPr>
            <b/>
            <sz val="8"/>
            <color indexed="81"/>
            <rFont val="Tahoma"/>
            <family val="2"/>
          </rPr>
          <t>DECRETO Nº 484/2000
BUENOS AIRES, 14 JUN 2000
ARTICULO 1º. - A partir de la vigencia del presente Decreto, el número máximo de horas suplementarias previsto en el artículo 13 del Decreto Nº 16.115/33, modificado por el Decreto Nº 2882/79, queda establecido en TREINTA (30) horas mensuales y DOSCIENTAS (200) horas anuales, sin necesidad de autorización administrativa previa y sin perjuicio de la aplicación de las previsiones legales relativas a jornada y descanso.</t>
        </r>
        <r>
          <rPr>
            <sz val="8"/>
            <color indexed="81"/>
            <rFont val="Tahoma"/>
            <family val="2"/>
          </rPr>
          <t xml:space="preserve">
</t>
        </r>
      </text>
    </comment>
    <comment ref="B13" authorId="0" shapeId="0">
      <text>
        <r>
          <rPr>
            <b/>
            <sz val="8"/>
            <color indexed="81"/>
            <rFont val="Tahoma"/>
            <family val="2"/>
          </rPr>
          <t xml:space="preserve">DECRETO Nº 484/2000
BUENOS AIRES, 14 JUN 2000
ARTICULO 1º. - A partir de la vigencia del presente Decreto, el número máximo de horas suplementarias previsto en el artículo 13 del Decreto Nº 16.115/33, modificado por el Decreto Nº 2882/79, queda establecido en TREINTA (30) horas mensuales y DOSCIENTAS (200) horas anuales, sin necesidad de autorización administrativa previa y sin perjuicio de la aplicación de las previsiones legales relativas a jornada y descanso.
</t>
        </r>
      </text>
    </comment>
  </commentList>
</comments>
</file>

<file path=xl/sharedStrings.xml><?xml version="1.0" encoding="utf-8"?>
<sst xmlns="http://schemas.openxmlformats.org/spreadsheetml/2006/main" count="65" uniqueCount="51">
  <si>
    <t>Hs Ex 50%</t>
  </si>
  <si>
    <t>Hs Ex 100%</t>
  </si>
  <si>
    <t>Antigüedad</t>
  </si>
  <si>
    <t>Presentismo</t>
  </si>
  <si>
    <t>Ley 19032</t>
  </si>
  <si>
    <t>O Social</t>
  </si>
  <si>
    <t>Redondeo</t>
  </si>
  <si>
    <t>Anticipo</t>
  </si>
  <si>
    <t>Neto</t>
  </si>
  <si>
    <t>Totales</t>
  </si>
  <si>
    <t>Quebranto de Caja</t>
  </si>
  <si>
    <t>Afiliado a ALEARA</t>
  </si>
  <si>
    <t>No Afiliado a ALEARA</t>
  </si>
  <si>
    <t>No Asociado a AMUPEJA</t>
  </si>
  <si>
    <t>Asociado a AMUPEJA</t>
  </si>
  <si>
    <t>Notas</t>
  </si>
  <si>
    <t>Sábados, Domingos y Feriados</t>
  </si>
  <si>
    <t>Fecha de Ingreso</t>
  </si>
  <si>
    <t>Mes a Liquidar</t>
  </si>
  <si>
    <t>Día del Trab Juegos de Azar</t>
  </si>
  <si>
    <t>Jubilación</t>
  </si>
  <si>
    <t>días de Semana</t>
  </si>
  <si>
    <t>Dif de Convenio</t>
  </si>
  <si>
    <t>Feriados Trabajados</t>
  </si>
  <si>
    <t>Administrativo</t>
  </si>
  <si>
    <t>Descuentos</t>
  </si>
  <si>
    <t>No Remun.</t>
  </si>
  <si>
    <t>Jurisdicción</t>
  </si>
  <si>
    <t>Remunerativo</t>
  </si>
  <si>
    <t>Fecha</t>
  </si>
  <si>
    <t>Dinero</t>
  </si>
  <si>
    <t>Fallo de Caja</t>
  </si>
  <si>
    <t>Op Principal</t>
  </si>
  <si>
    <t>Corresponde a una diferencia monetaria en aquellos Trabajadores que cuando se aplico el CCT, ya estaban trabajando y hubieran recibido aumentos como consecuencia de la aplicación de otros Convenios. Dicha suma podía compensarse durante los aumentos producidos de la Paritaria del mismo año. Posteriormente la suma resultante no percibirá ninguna indexación ni podrá ser absorbidas.</t>
  </si>
  <si>
    <t>Categoría 1</t>
  </si>
  <si>
    <t>Categoría 2</t>
  </si>
  <si>
    <t>Categoría 3</t>
  </si>
  <si>
    <t>Op Simple</t>
  </si>
  <si>
    <t>Op Tareas Acc</t>
  </si>
  <si>
    <t>Mantenimiento</t>
  </si>
  <si>
    <t>Categoría</t>
  </si>
  <si>
    <t>Se les debe calcular los adicionales del CCT</t>
  </si>
  <si>
    <t>Se calculan sobre Jornada Completa incluidas las sumas No Remunerativas</t>
  </si>
  <si>
    <t>Diferencia de Convenio</t>
  </si>
  <si>
    <t>Provincia</t>
  </si>
  <si>
    <t>CABA</t>
  </si>
  <si>
    <t>Categoría CABA</t>
  </si>
  <si>
    <t>Categoría Provincia</t>
  </si>
  <si>
    <t>Acuerdo 2020 Segunda Parte</t>
  </si>
  <si>
    <t>Jornada de Trabajo</t>
  </si>
  <si>
    <t>Valores para Jornada Completa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</si>
</sst>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7" formatCode="&quot;$&quot;\ #,##0.00;\-&quot;$&quot;\ #,##0.00"/>
    <numFmt numFmtId="43" formatCode="_-* #,##0.00_-;\-* #,##0.00_-;_-* &quot;-&quot;??_-;_-@_-"/>
    <numFmt numFmtId="164" formatCode="_ * #,##0.00_ ;_ * \-#,##0.00_ ;_ * &quot;-&quot;??_ ;_ @_ "/>
    <numFmt numFmtId="165" formatCode="_-* #,##0.00\ &quot;€&quot;_-;\-* #,##0.00\ &quot;€&quot;_-;_-* &quot;-&quot;??\ &quot;€&quot;_-;_-@_-"/>
    <numFmt numFmtId="166" formatCode="mmm\-yyyy"/>
    <numFmt numFmtId="167" formatCode="dd\-mmm\-yyyy"/>
    <numFmt numFmtId="168" formatCode="_-* #,##0.00\ _€_-;\-* #,##0.00\ _€_-;_-* &quot;-&quot;??\ _€_-;_-@_-"/>
    <numFmt numFmtId="169" formatCode="mmmm\ yyyy"/>
  </numFmts>
  <fonts count="1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3"/>
      <name val="Arial"/>
      <family val="2"/>
    </font>
    <font>
      <b/>
      <sz val="11"/>
      <color rgb="FF00B050"/>
      <name val="Arial"/>
      <family val="2"/>
    </font>
    <font>
      <b/>
      <sz val="11"/>
      <color rgb="FF00B0F0"/>
      <name val="Arial"/>
      <family val="2"/>
    </font>
    <font>
      <sz val="11"/>
      <color rgb="FF00B0F0"/>
      <name val="Arial"/>
      <family val="2"/>
    </font>
    <font>
      <b/>
      <sz val="8"/>
      <color rgb="FFFF0000"/>
      <name val="Arial"/>
      <family val="2"/>
    </font>
    <font>
      <b/>
      <sz val="9"/>
      <color theme="1"/>
      <name val="Arial"/>
      <family val="2"/>
    </font>
    <font>
      <b/>
      <sz val="10"/>
      <color theme="1"/>
      <name val="Arial"/>
      <family val="2"/>
    </font>
    <font>
      <b/>
      <sz val="14"/>
      <color theme="1"/>
      <name val="Arial"/>
      <family val="2"/>
    </font>
    <font>
      <sz val="8"/>
      <color indexed="81"/>
      <name val="Tahoma"/>
      <family val="2"/>
    </font>
    <font>
      <b/>
      <sz val="8"/>
      <color indexed="81"/>
      <name val="Tahoma"/>
      <family val="2"/>
    </font>
    <font>
      <sz val="10"/>
      <color rgb="FFFF0000"/>
      <name val="Times New Roman"/>
      <family val="1"/>
    </font>
    <font>
      <b/>
      <sz val="12"/>
      <color theme="1"/>
      <name val="Times New Roman"/>
      <family val="1"/>
    </font>
    <font>
      <b/>
      <sz val="11"/>
      <color theme="5" tint="-0.249977111117893"/>
      <name val="Arial"/>
      <family val="2"/>
    </font>
    <font>
      <b/>
      <sz val="11"/>
      <color theme="6" tint="-0.499984740745262"/>
      <name val="Arial"/>
      <family val="2"/>
    </font>
  </fonts>
  <fills count="5">
    <fill>
      <patternFill patternType="none"/>
    </fill>
    <fill>
      <patternFill patternType="gray125"/>
    </fill>
    <fill>
      <patternFill patternType="solid">
        <fgColor rgb="FFFFFF00"/>
        <bgColor indexed="64"/>
      </patternFill>
    </fill>
    <fill>
      <patternFill patternType="solid">
        <fgColor rgb="FFCCFF66"/>
        <bgColor indexed="64"/>
      </patternFill>
    </fill>
    <fill>
      <patternFill patternType="solid">
        <fgColor rgb="FFFFFF66"/>
        <bgColor indexed="64"/>
      </patternFill>
    </fill>
  </fills>
  <borders count="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cellStyleXfs>
  <cellXfs count="59">
    <xf numFmtId="0" fontId="0" fillId="0" borderId="0" xfId="0"/>
    <xf numFmtId="9" fontId="2" fillId="2" borderId="0" xfId="0" applyNumberFormat="1" applyFont="1" applyFill="1" applyAlignment="1" applyProtection="1">
      <alignment vertical="center"/>
      <protection locked="0"/>
    </xf>
    <xf numFmtId="0" fontId="2" fillId="0" borderId="0" xfId="0" applyFont="1" applyAlignment="1" applyProtection="1">
      <alignment vertical="center"/>
    </xf>
    <xf numFmtId="0" fontId="0" fillId="0" borderId="0" xfId="0" applyProtection="1"/>
    <xf numFmtId="0" fontId="9" fillId="0" borderId="0" xfId="0" applyFont="1" applyAlignment="1" applyProtection="1">
      <alignment horizontal="left" vertical="center" wrapText="1"/>
    </xf>
    <xf numFmtId="0" fontId="8" fillId="0" borderId="0" xfId="0" applyFont="1" applyAlignment="1" applyProtection="1">
      <alignment horizontal="right" vertical="center"/>
    </xf>
    <xf numFmtId="0" fontId="14" fillId="0" borderId="0" xfId="0" applyFont="1" applyAlignment="1" applyProtection="1">
      <alignment vertical="center"/>
    </xf>
    <xf numFmtId="164" fontId="2" fillId="0" borderId="0" xfId="2" applyFont="1" applyAlignment="1" applyProtection="1">
      <alignment vertical="center"/>
    </xf>
    <xf numFmtId="0" fontId="2" fillId="0" borderId="0" xfId="0" applyFont="1" applyBorder="1" applyAlignment="1" applyProtection="1">
      <alignment vertical="center"/>
    </xf>
    <xf numFmtId="164" fontId="2" fillId="0" borderId="0" xfId="2" applyFont="1" applyBorder="1" applyAlignment="1" applyProtection="1">
      <alignment vertical="center"/>
    </xf>
    <xf numFmtId="14" fontId="0" fillId="0" borderId="0" xfId="0" applyNumberFormat="1" applyProtection="1"/>
    <xf numFmtId="2" fontId="2" fillId="0" borderId="0" xfId="0" applyNumberFormat="1" applyFont="1" applyAlignment="1" applyProtection="1">
      <alignment vertical="center"/>
    </xf>
    <xf numFmtId="9" fontId="2" fillId="0" borderId="0" xfId="0" applyNumberFormat="1" applyFont="1" applyAlignment="1" applyProtection="1">
      <alignment vertical="center"/>
    </xf>
    <xf numFmtId="0" fontId="4" fillId="0" borderId="0" xfId="0" applyFont="1" applyAlignment="1" applyProtection="1">
      <alignment vertical="center"/>
    </xf>
    <xf numFmtId="2" fontId="3" fillId="0" borderId="0" xfId="0" applyNumberFormat="1" applyFont="1" applyAlignment="1" applyProtection="1">
      <alignment vertical="center"/>
    </xf>
    <xf numFmtId="0" fontId="5" fillId="0" borderId="0" xfId="0" applyFont="1" applyAlignment="1" applyProtection="1">
      <alignment vertical="center"/>
    </xf>
    <xf numFmtId="0" fontId="3" fillId="0" borderId="0" xfId="0" applyFont="1" applyAlignment="1" applyProtection="1">
      <alignment vertical="center"/>
    </xf>
    <xf numFmtId="2" fontId="6" fillId="0" borderId="0" xfId="0" applyNumberFormat="1" applyFont="1" applyFill="1" applyAlignment="1" applyProtection="1">
      <alignment vertical="center"/>
    </xf>
    <xf numFmtId="2" fontId="7" fillId="0" borderId="0" xfId="0" applyNumberFormat="1" applyFont="1" applyFill="1" applyAlignment="1" applyProtection="1">
      <alignment vertical="center"/>
    </xf>
    <xf numFmtId="0" fontId="11" fillId="0" borderId="0" xfId="0" applyFont="1" applyAlignment="1" applyProtection="1">
      <alignment vertical="center"/>
    </xf>
    <xf numFmtId="0" fontId="2" fillId="0" borderId="0" xfId="0" applyFont="1" applyAlignment="1" applyProtection="1">
      <alignment horizontal="left" vertical="center" wrapText="1"/>
    </xf>
    <xf numFmtId="16" fontId="2" fillId="0" borderId="0" xfId="0" applyNumberFormat="1" applyFont="1" applyAlignment="1" applyProtection="1">
      <alignment vertical="center"/>
    </xf>
    <xf numFmtId="0" fontId="10" fillId="0" borderId="0" xfId="0" applyFont="1" applyAlignment="1" applyProtection="1">
      <alignment vertical="center" wrapText="1"/>
      <protection locked="0"/>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165" fontId="2" fillId="0" borderId="0" xfId="2" applyNumberFormat="1" applyFont="1" applyAlignment="1" applyProtection="1">
      <alignment vertical="center"/>
    </xf>
    <xf numFmtId="0" fontId="2" fillId="3" borderId="0" xfId="0" applyFont="1" applyFill="1" applyAlignment="1" applyProtection="1">
      <alignment vertical="center"/>
      <protection locked="0"/>
    </xf>
    <xf numFmtId="0" fontId="0" fillId="0" borderId="0" xfId="0"/>
    <xf numFmtId="0" fontId="2" fillId="0" borderId="0" xfId="0" applyFont="1" applyAlignment="1" applyProtection="1">
      <alignment vertical="center"/>
    </xf>
    <xf numFmtId="0" fontId="0" fillId="0" borderId="0" xfId="0" applyProtection="1"/>
    <xf numFmtId="2" fontId="2" fillId="0" borderId="0" xfId="0" applyNumberFormat="1" applyFont="1" applyAlignment="1" applyProtection="1">
      <alignment vertical="center"/>
    </xf>
    <xf numFmtId="0" fontId="9" fillId="0" borderId="0" xfId="0" applyFont="1" applyAlignment="1" applyProtection="1">
      <alignment vertical="center"/>
    </xf>
    <xf numFmtId="0" fontId="15" fillId="0" borderId="0" xfId="0" applyFont="1"/>
    <xf numFmtId="7" fontId="2" fillId="0" borderId="0" xfId="1" applyNumberFormat="1" applyFont="1" applyAlignment="1" applyProtection="1">
      <alignment vertical="center"/>
    </xf>
    <xf numFmtId="7" fontId="0" fillId="0" borderId="8" xfId="1" applyNumberFormat="1" applyFont="1" applyBorder="1"/>
    <xf numFmtId="7" fontId="2" fillId="0" borderId="8" xfId="1" applyNumberFormat="1" applyFont="1" applyBorder="1" applyAlignment="1" applyProtection="1">
      <alignment vertical="center"/>
    </xf>
    <xf numFmtId="7" fontId="2" fillId="0" borderId="3" xfId="1" applyNumberFormat="1" applyFont="1" applyBorder="1" applyAlignment="1" applyProtection="1">
      <alignment vertical="center"/>
    </xf>
    <xf numFmtId="7" fontId="0" fillId="0" borderId="0" xfId="1" applyNumberFormat="1" applyFont="1"/>
    <xf numFmtId="7" fontId="3" fillId="0" borderId="0" xfId="1" applyNumberFormat="1" applyFont="1" applyAlignment="1" applyProtection="1">
      <alignment vertical="center"/>
    </xf>
    <xf numFmtId="7" fontId="3" fillId="0" borderId="6" xfId="1" applyNumberFormat="1" applyFont="1" applyBorder="1" applyAlignment="1" applyProtection="1">
      <alignment vertical="center"/>
    </xf>
    <xf numFmtId="7" fontId="3" fillId="0" borderId="7" xfId="1" applyNumberFormat="1" applyFont="1" applyBorder="1" applyAlignment="1" applyProtection="1">
      <alignment vertical="center"/>
    </xf>
    <xf numFmtId="7" fontId="6" fillId="0" borderId="1" xfId="1" applyNumberFormat="1" applyFont="1" applyFill="1" applyBorder="1" applyAlignment="1" applyProtection="1">
      <alignment vertical="center"/>
    </xf>
    <xf numFmtId="7" fontId="6" fillId="0" borderId="2" xfId="1" applyNumberFormat="1" applyFont="1" applyFill="1" applyBorder="1" applyAlignment="1" applyProtection="1">
      <alignment vertical="center"/>
    </xf>
    <xf numFmtId="7" fontId="16" fillId="3" borderId="0" xfId="1" applyNumberFormat="1" applyFont="1" applyFill="1" applyAlignment="1" applyProtection="1">
      <alignment vertical="center"/>
      <protection locked="0"/>
    </xf>
    <xf numFmtId="0" fontId="16" fillId="0" borderId="0" xfId="0" applyFont="1" applyAlignment="1" applyProtection="1">
      <alignment vertical="center"/>
    </xf>
    <xf numFmtId="7" fontId="17" fillId="3" borderId="0" xfId="1" applyNumberFormat="1" applyFont="1" applyFill="1" applyAlignment="1" applyProtection="1">
      <alignment vertical="center"/>
      <protection locked="0"/>
    </xf>
    <xf numFmtId="0" fontId="17" fillId="0" borderId="0" xfId="0" applyFont="1" applyAlignment="1" applyProtection="1">
      <alignment vertical="center"/>
    </xf>
    <xf numFmtId="7" fontId="5" fillId="0" borderId="3" xfId="1" applyNumberFormat="1" applyFont="1" applyFill="1" applyBorder="1" applyAlignment="1" applyProtection="1">
      <alignment vertical="center"/>
    </xf>
    <xf numFmtId="7" fontId="0" fillId="0" borderId="0" xfId="0" applyNumberFormat="1"/>
    <xf numFmtId="169" fontId="0" fillId="0" borderId="0" xfId="0" applyNumberFormat="1"/>
    <xf numFmtId="43" fontId="0" fillId="0" borderId="0" xfId="2" applyNumberFormat="1" applyFont="1"/>
    <xf numFmtId="0" fontId="2" fillId="2" borderId="0" xfId="0" applyFont="1" applyFill="1" applyAlignment="1" applyProtection="1">
      <alignment horizontal="center" vertical="center"/>
      <protection locked="0"/>
    </xf>
    <xf numFmtId="0" fontId="2" fillId="0" borderId="0" xfId="0" applyFont="1" applyAlignment="1" applyProtection="1">
      <alignment horizontal="left" vertical="center" wrapText="1"/>
    </xf>
    <xf numFmtId="0" fontId="2" fillId="4" borderId="0" xfId="0" applyFont="1" applyFill="1" applyAlignment="1" applyProtection="1">
      <alignment horizontal="left" vertical="center" wrapText="1"/>
    </xf>
    <xf numFmtId="0" fontId="2" fillId="4" borderId="0" xfId="0" applyFont="1" applyFill="1" applyAlignment="1" applyProtection="1">
      <alignment horizontal="center" vertical="center" wrapText="1"/>
    </xf>
    <xf numFmtId="167" fontId="2" fillId="3" borderId="0" xfId="0" applyNumberFormat="1" applyFont="1" applyFill="1" applyAlignment="1" applyProtection="1">
      <alignment horizontal="center" vertical="center"/>
      <protection locked="0"/>
    </xf>
    <xf numFmtId="166" fontId="2" fillId="3" borderId="0" xfId="0" applyNumberFormat="1" applyFont="1" applyFill="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43" fontId="0" fillId="0" borderId="0" xfId="2" applyNumberFormat="1" applyFont="1" applyProtection="1"/>
  </cellXfs>
  <cellStyles count="4">
    <cellStyle name="Millares" xfId="2" builtinId="3"/>
    <cellStyle name="Millares 2" xfId="3"/>
    <cellStyle name="Moneda" xfId="1" builtinId="4"/>
    <cellStyle name="Normal" xfId="0" builtinId="0"/>
  </cellStyles>
  <dxfs count="0"/>
  <tableStyles count="0" defaultTableStyle="TableStyleMedium9" defaultPivotStyle="PivotStyleLight16"/>
  <colors>
    <mruColors>
      <color rgb="FF99FF99"/>
      <color rgb="FFAAAC92"/>
      <color rgb="FFFD2B2B"/>
      <color rgb="FFFFFF66"/>
      <color rgb="FFCCFF66"/>
      <color rgb="FFC37965"/>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552450</xdr:colOff>
      <xdr:row>41</xdr:row>
      <xdr:rowOff>9525</xdr:rowOff>
    </xdr:from>
    <xdr:to>
      <xdr:col>2</xdr:col>
      <xdr:colOff>885825</xdr:colOff>
      <xdr:row>45</xdr:row>
      <xdr:rowOff>152400</xdr:rowOff>
    </xdr:to>
    <xdr:sp macro="" textlink="">
      <xdr:nvSpPr>
        <xdr:cNvPr id="2" name="1 Cerrar llave"/>
        <xdr:cNvSpPr/>
      </xdr:nvSpPr>
      <xdr:spPr>
        <a:xfrm>
          <a:off x="2781300" y="7858125"/>
          <a:ext cx="333375" cy="904875"/>
        </a:xfrm>
        <a:prstGeom prst="rightBrac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s-AR" sz="1100"/>
        </a:p>
      </xdr:txBody>
    </xdr:sp>
    <xdr:clientData/>
  </xdr:twoCellAnchor>
  <xdr:twoCellAnchor>
    <xdr:from>
      <xdr:col>3</xdr:col>
      <xdr:colOff>866774</xdr:colOff>
      <xdr:row>49</xdr:row>
      <xdr:rowOff>9524</xdr:rowOff>
    </xdr:from>
    <xdr:to>
      <xdr:col>3</xdr:col>
      <xdr:colOff>1047749</xdr:colOff>
      <xdr:row>51</xdr:row>
      <xdr:rowOff>0</xdr:rowOff>
    </xdr:to>
    <xdr:sp macro="" textlink="">
      <xdr:nvSpPr>
        <xdr:cNvPr id="3" name="2 Cerrar llave"/>
        <xdr:cNvSpPr/>
      </xdr:nvSpPr>
      <xdr:spPr>
        <a:xfrm>
          <a:off x="4010024" y="9382124"/>
          <a:ext cx="180975" cy="381001"/>
        </a:xfrm>
        <a:prstGeom prst="rightBrac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s-AR"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54"/>
  <sheetViews>
    <sheetView tabSelected="1" workbookViewId="0"/>
  </sheetViews>
  <sheetFormatPr baseColWidth="10" defaultRowHeight="15" x14ac:dyDescent="0.25"/>
  <cols>
    <col min="1" max="1" width="30.5703125" bestFit="1" customWidth="1"/>
    <col min="2" max="2" width="6.7109375" customWidth="1"/>
    <col min="3" max="6" width="14.7109375" customWidth="1"/>
    <col min="7" max="7" width="11.42578125" customWidth="1"/>
    <col min="8" max="9" width="11.42578125" style="27" customWidth="1"/>
    <col min="10" max="13" width="11.42578125" customWidth="1"/>
    <col min="14" max="15" width="11.42578125" style="27" customWidth="1"/>
    <col min="16" max="18" width="11.42578125" customWidth="1"/>
    <col min="19" max="19" width="18" hidden="1" customWidth="1"/>
    <col min="20" max="21" width="11.42578125" hidden="1" customWidth="1"/>
    <col min="22" max="22" width="15.7109375" hidden="1" customWidth="1"/>
    <col min="23" max="24" width="11.42578125" hidden="1" customWidth="1"/>
    <col min="25" max="25" width="15.7109375" hidden="1" customWidth="1"/>
    <col min="26" max="27" width="11.42578125" hidden="1" customWidth="1"/>
    <col min="28" max="28" width="15.7109375" hidden="1" customWidth="1"/>
    <col min="29" max="31" width="11.42578125" hidden="1" customWidth="1"/>
    <col min="32" max="35" width="0" hidden="1" customWidth="1"/>
  </cols>
  <sheetData>
    <row r="1" spans="1:29" ht="15" customHeight="1" x14ac:dyDescent="0.25">
      <c r="A1" s="2" t="s">
        <v>27</v>
      </c>
      <c r="B1" s="51" t="s">
        <v>45</v>
      </c>
      <c r="C1" s="51"/>
      <c r="D1" s="51"/>
      <c r="E1" s="31"/>
      <c r="F1" s="31"/>
      <c r="G1" s="3"/>
      <c r="H1" s="29"/>
      <c r="I1" s="29"/>
      <c r="J1" s="3"/>
      <c r="K1" s="3"/>
      <c r="L1" s="3"/>
      <c r="M1" s="3"/>
      <c r="N1" s="29"/>
      <c r="O1" s="29"/>
      <c r="P1" s="3"/>
      <c r="Q1" s="3"/>
      <c r="R1" s="3"/>
      <c r="S1" s="29" t="s">
        <v>46</v>
      </c>
      <c r="T1" s="29"/>
      <c r="U1" s="29"/>
      <c r="V1" s="3"/>
      <c r="W1" s="29"/>
    </row>
    <row r="2" spans="1:29" ht="15" customHeight="1" x14ac:dyDescent="0.25">
      <c r="A2" s="2" t="s">
        <v>17</v>
      </c>
      <c r="B2" s="55">
        <v>41732</v>
      </c>
      <c r="C2" s="55"/>
      <c r="D2" s="55"/>
      <c r="E2" s="4"/>
      <c r="F2" s="22"/>
      <c r="G2" s="3"/>
      <c r="H2" s="29"/>
      <c r="I2" s="29"/>
      <c r="J2" s="3"/>
      <c r="K2" s="3"/>
      <c r="L2" s="3"/>
      <c r="M2" s="3"/>
      <c r="N2" s="29"/>
      <c r="O2" s="29"/>
      <c r="P2" s="3"/>
      <c r="Q2" s="3"/>
      <c r="R2" s="3"/>
      <c r="S2" s="29" t="s">
        <v>32</v>
      </c>
      <c r="T2" s="29" t="s">
        <v>37</v>
      </c>
      <c r="U2" s="29" t="s">
        <v>24</v>
      </c>
      <c r="V2" s="29" t="s">
        <v>38</v>
      </c>
      <c r="W2" s="29" t="s">
        <v>39</v>
      </c>
    </row>
    <row r="3" spans="1:29" ht="15" customHeight="1" x14ac:dyDescent="0.25">
      <c r="A3" s="2" t="s">
        <v>18</v>
      </c>
      <c r="B3" s="56">
        <v>44593</v>
      </c>
      <c r="C3" s="56"/>
      <c r="D3" s="56"/>
      <c r="F3" s="5"/>
      <c r="G3" s="3"/>
      <c r="H3" s="29"/>
      <c r="I3" s="29"/>
      <c r="J3" s="3"/>
      <c r="K3" s="3"/>
      <c r="L3" s="3"/>
      <c r="M3" s="3"/>
      <c r="N3" s="29"/>
      <c r="O3" s="29"/>
      <c r="P3" s="3"/>
      <c r="Q3" s="3"/>
      <c r="R3" s="3"/>
      <c r="S3" s="27"/>
      <c r="T3" s="27"/>
      <c r="U3" s="27"/>
      <c r="V3" s="29"/>
      <c r="W3" s="29"/>
    </row>
    <row r="4" spans="1:29" ht="15" customHeight="1" x14ac:dyDescent="0.25">
      <c r="A4" s="2" t="s">
        <v>40</v>
      </c>
      <c r="B4" s="57" t="s">
        <v>32</v>
      </c>
      <c r="C4" s="57"/>
      <c r="D4" s="57"/>
      <c r="F4" s="6"/>
      <c r="G4" s="3"/>
      <c r="H4" s="29"/>
      <c r="I4" s="29"/>
      <c r="J4" s="3"/>
      <c r="K4" s="3"/>
      <c r="L4" s="3"/>
      <c r="M4" s="3"/>
      <c r="N4" s="29"/>
      <c r="O4" s="29"/>
      <c r="P4" s="3"/>
      <c r="Q4" s="3"/>
      <c r="R4" s="3"/>
      <c r="S4" s="27"/>
      <c r="T4" s="27"/>
      <c r="U4" s="27"/>
      <c r="V4" s="29"/>
      <c r="W4" s="29"/>
    </row>
    <row r="5" spans="1:29" x14ac:dyDescent="0.25">
      <c r="A5" s="8" t="s">
        <v>50</v>
      </c>
      <c r="B5" s="8"/>
      <c r="C5" s="9">
        <f>IF(OR(B4=T15,B4=T16),VLOOKUP(B3,$S$17:$U$125,2),IF(OR(B4=W15,B4=W16),VLOOKUP(B3,$V$17:$X$125,2),IF(OR(B4=Z15,B4=Z16),VLOOKUP(B3,$Y$17:$AA$125,2),IF(OR(B4=AC15,B4=AC16),VLOOKUP(B3,$AB$17:$AD$125,2),""))))</f>
        <v>53055</v>
      </c>
      <c r="D5" s="9">
        <f>IF(OR(B4=T15,B4=T16),VLOOKUP(B3,$S$17:$U$25,3),IF(OR(B4=W15,B4=W16),VLOOKUP(B3,$V$17:$X$25,3),IF(OR(B4=Z15,B4=Z16),VLOOKUP(B3,$Y$17:$AA$25,3),IF(OR(B4=AC15,B4=AC16),VLOOKUP(B3,$AB$17:$AD$25,3),""))))</f>
        <v>0</v>
      </c>
      <c r="E5" s="9"/>
      <c r="F5" s="25"/>
      <c r="G5" s="3"/>
      <c r="H5" s="29"/>
      <c r="I5" s="29"/>
      <c r="J5" s="3"/>
      <c r="K5" s="3"/>
      <c r="L5" s="3"/>
      <c r="M5" s="3"/>
      <c r="N5" s="29"/>
      <c r="O5" s="29"/>
      <c r="P5" s="3"/>
      <c r="Q5" s="3"/>
      <c r="R5" s="3"/>
      <c r="S5" s="29" t="s">
        <v>47</v>
      </c>
      <c r="T5" s="27"/>
      <c r="U5" s="27"/>
      <c r="V5" s="29"/>
      <c r="W5" s="29"/>
    </row>
    <row r="6" spans="1:29" x14ac:dyDescent="0.25">
      <c r="A6" s="8"/>
      <c r="B6" s="8"/>
      <c r="C6" s="8"/>
      <c r="D6" s="9"/>
      <c r="E6" s="25"/>
      <c r="F6" s="7"/>
      <c r="G6" s="3"/>
      <c r="H6" s="29"/>
      <c r="I6" s="29"/>
      <c r="J6" s="3"/>
      <c r="K6" s="3"/>
      <c r="L6" s="3"/>
      <c r="M6" s="3"/>
      <c r="N6" s="29"/>
      <c r="O6" s="29"/>
      <c r="P6" s="3"/>
      <c r="Q6" s="3"/>
      <c r="R6" s="3"/>
      <c r="S6" s="29" t="s">
        <v>34</v>
      </c>
      <c r="T6" s="29" t="s">
        <v>35</v>
      </c>
      <c r="U6" s="29" t="s">
        <v>36</v>
      </c>
      <c r="V6" s="29"/>
      <c r="W6" s="29"/>
    </row>
    <row r="7" spans="1:29" x14ac:dyDescent="0.25">
      <c r="A7" s="2"/>
      <c r="B7" s="2"/>
      <c r="C7" s="2"/>
      <c r="D7" s="23" t="s">
        <v>28</v>
      </c>
      <c r="E7" s="24" t="s">
        <v>26</v>
      </c>
      <c r="F7" s="23" t="s">
        <v>25</v>
      </c>
      <c r="G7" s="3"/>
      <c r="H7" s="29"/>
      <c r="I7" s="29"/>
      <c r="J7" s="3"/>
      <c r="K7" s="3"/>
      <c r="L7" s="3"/>
      <c r="M7" s="3"/>
      <c r="N7" s="29"/>
      <c r="O7" s="29"/>
      <c r="P7" s="3"/>
      <c r="Q7" s="3"/>
      <c r="R7" s="3"/>
      <c r="S7" s="27"/>
      <c r="T7" s="27"/>
      <c r="U7" s="29"/>
      <c r="V7" s="29"/>
      <c r="W7" s="29"/>
    </row>
    <row r="8" spans="1:29" x14ac:dyDescent="0.25">
      <c r="A8" s="28" t="s">
        <v>49</v>
      </c>
      <c r="B8" s="26">
        <v>8</v>
      </c>
      <c r="C8" s="33" t="str">
        <f>IF(B8&lt;=8,"Hs x Día",IF(B8&lt;=48,"Hs x Semana",IF(B8&lt;=200,"Hs x Mes",0)))</f>
        <v>Hs x Día</v>
      </c>
      <c r="D8" s="33">
        <f>IF(B8&lt;=8,IF(B8&gt;(8/3*2),C5,C5/8*B8),IF(B8&lt;=48,IF(B8&gt;(48/3*2),C5,C5/48*B8),IF(B8&lt;=200,IF(B8&gt;(200/3*2),C5,C5/200*B8),0)))</f>
        <v>53055</v>
      </c>
      <c r="E8" s="34"/>
      <c r="F8" s="35"/>
      <c r="G8" s="3"/>
      <c r="H8" s="29"/>
      <c r="I8" s="29"/>
      <c r="J8" s="3"/>
      <c r="K8" s="3"/>
      <c r="L8" s="3"/>
      <c r="M8" s="3"/>
      <c r="N8" s="29"/>
      <c r="O8" s="29"/>
      <c r="P8" s="3"/>
      <c r="Q8" s="3"/>
      <c r="R8" s="3"/>
      <c r="S8" s="3"/>
      <c r="T8" s="3"/>
      <c r="U8" s="3"/>
      <c r="V8" s="3"/>
      <c r="W8" s="3"/>
    </row>
    <row r="9" spans="1:29" x14ac:dyDescent="0.25">
      <c r="A9" s="16" t="str">
        <f>IF(D5&lt;&gt;0,VLOOKUP(B3,S17:AE25,13),"")</f>
        <v/>
      </c>
      <c r="B9" s="30"/>
      <c r="C9" s="33"/>
      <c r="D9" s="33"/>
      <c r="E9" s="36">
        <f>IF(B8&lt;=8,IF(B8&gt;(8/3*2),D5,D5/8*B8),IF(B8&lt;=48,IF(B8&gt;(48/3*2),D5,D5/48*B8),IF(B8&lt;=200,IF(B8&gt;(200/3*2),D5,D5/200*B8),"")))</f>
        <v>0</v>
      </c>
      <c r="F9" s="33"/>
      <c r="G9" s="29"/>
      <c r="H9" s="29"/>
      <c r="I9" s="29"/>
      <c r="J9" s="3"/>
      <c r="K9" s="3"/>
      <c r="L9" s="3"/>
      <c r="M9" s="3"/>
      <c r="N9" s="29"/>
      <c r="O9" s="29"/>
      <c r="P9" s="3"/>
      <c r="Q9" s="3"/>
      <c r="R9" s="3"/>
      <c r="V9" s="3"/>
      <c r="W9" s="3"/>
    </row>
    <row r="10" spans="1:29" x14ac:dyDescent="0.25">
      <c r="A10" s="2" t="s">
        <v>23</v>
      </c>
      <c r="B10" s="26"/>
      <c r="C10" s="33"/>
      <c r="D10" s="33">
        <f>D8/25*B10</f>
        <v>0</v>
      </c>
      <c r="E10" s="36">
        <f>IF(E6="",E9/25*B10,0)</f>
        <v>0</v>
      </c>
      <c r="F10" s="33"/>
      <c r="G10" s="3"/>
      <c r="H10" s="29"/>
      <c r="I10" s="29"/>
      <c r="J10" s="3"/>
      <c r="K10" s="3"/>
      <c r="L10" s="3"/>
      <c r="M10" s="3"/>
      <c r="N10" s="29"/>
      <c r="O10" s="29"/>
      <c r="P10" s="3"/>
      <c r="Q10" s="3"/>
      <c r="R10" s="3"/>
      <c r="S10" s="3" t="s">
        <v>27</v>
      </c>
      <c r="T10" s="3" t="s">
        <v>29</v>
      </c>
      <c r="U10" s="3" t="s">
        <v>30</v>
      </c>
      <c r="V10" s="3"/>
      <c r="W10" s="3"/>
    </row>
    <row r="11" spans="1:29" x14ac:dyDescent="0.25">
      <c r="A11" s="2" t="s">
        <v>19</v>
      </c>
      <c r="B11" s="26"/>
      <c r="C11" s="33"/>
      <c r="D11" s="33">
        <f>D8/25*B11</f>
        <v>0</v>
      </c>
      <c r="E11" s="36">
        <f>IF(E6="",E9/25*B11,0)</f>
        <v>0</v>
      </c>
      <c r="F11" s="33"/>
      <c r="G11" s="3"/>
      <c r="H11" s="29"/>
      <c r="I11" s="29"/>
      <c r="J11" s="3"/>
      <c r="K11" s="3"/>
      <c r="L11" s="3"/>
      <c r="M11" s="3"/>
      <c r="N11" s="29"/>
      <c r="O11" s="29"/>
      <c r="P11" s="3"/>
      <c r="Q11" s="3"/>
      <c r="R11" s="3"/>
      <c r="S11" s="29" t="s">
        <v>45</v>
      </c>
      <c r="T11" s="10">
        <v>40725</v>
      </c>
      <c r="U11" s="3" t="s">
        <v>10</v>
      </c>
      <c r="V11" s="3"/>
      <c r="W11" s="3"/>
    </row>
    <row r="12" spans="1:29" x14ac:dyDescent="0.25">
      <c r="A12" s="2" t="s">
        <v>0</v>
      </c>
      <c r="B12" s="26">
        <v>1</v>
      </c>
      <c r="C12" s="33"/>
      <c r="D12" s="33">
        <f>D8/200*B12*1.5</f>
        <v>397.91249999999997</v>
      </c>
      <c r="E12" s="36">
        <f>IF(E6="",E9/200*B12*1.5,0)</f>
        <v>0</v>
      </c>
      <c r="F12" s="33"/>
      <c r="G12" s="3"/>
      <c r="H12" s="29"/>
      <c r="I12" s="29"/>
      <c r="J12" s="3"/>
      <c r="K12" s="3"/>
      <c r="L12" s="3"/>
      <c r="M12" s="3"/>
      <c r="N12" s="29"/>
      <c r="O12" s="29"/>
      <c r="P12" s="3"/>
      <c r="Q12" s="3"/>
      <c r="R12" s="3"/>
      <c r="S12" s="29" t="s">
        <v>44</v>
      </c>
      <c r="T12" s="10">
        <v>41456</v>
      </c>
      <c r="U12" s="3" t="s">
        <v>31</v>
      </c>
      <c r="V12" s="3"/>
      <c r="W12" s="3"/>
    </row>
    <row r="13" spans="1:29" x14ac:dyDescent="0.25">
      <c r="A13" s="2" t="s">
        <v>1</v>
      </c>
      <c r="B13" s="26">
        <v>1</v>
      </c>
      <c r="C13" s="33"/>
      <c r="D13" s="33">
        <f>D8/200*B13*2</f>
        <v>530.54999999999995</v>
      </c>
      <c r="E13" s="36">
        <f>IF(E6="",E9/200*B13*2,0)</f>
        <v>0</v>
      </c>
      <c r="F13" s="33"/>
      <c r="G13" s="3"/>
      <c r="H13" s="29"/>
      <c r="I13" s="29"/>
      <c r="J13" s="3"/>
      <c r="K13" s="3"/>
      <c r="L13" s="3"/>
      <c r="M13" s="3"/>
      <c r="N13" s="29"/>
      <c r="O13" s="29"/>
      <c r="P13" s="3"/>
      <c r="Q13" s="3"/>
      <c r="R13" s="3"/>
      <c r="S13" s="3"/>
    </row>
    <row r="14" spans="1:29" x14ac:dyDescent="0.25">
      <c r="A14" s="2" t="s">
        <v>2</v>
      </c>
      <c r="B14" s="12">
        <f>(YEAR(B3-B2)-1900)/100</f>
        <v>7.0000000000000007E-2</v>
      </c>
      <c r="C14" s="33">
        <f>SUM($D$8:$D$13)</f>
        <v>53983.462500000001</v>
      </c>
      <c r="D14" s="33">
        <f>C14*B14</f>
        <v>3778.8423750000006</v>
      </c>
      <c r="E14" s="36">
        <f>IF(E6="",SUM(E9:E13)*B14,0)</f>
        <v>0</v>
      </c>
      <c r="F14" s="33"/>
      <c r="G14" s="3"/>
      <c r="H14" s="29"/>
      <c r="I14" s="29"/>
      <c r="J14" s="3"/>
      <c r="K14" s="3"/>
      <c r="L14" s="3"/>
      <c r="M14" s="3"/>
      <c r="N14" s="29"/>
      <c r="O14" s="29"/>
      <c r="P14" s="3"/>
      <c r="Q14" s="3"/>
      <c r="R14" s="3"/>
      <c r="S14" s="3"/>
    </row>
    <row r="15" spans="1:29" x14ac:dyDescent="0.25">
      <c r="A15" s="2" t="s">
        <v>3</v>
      </c>
      <c r="B15" s="12">
        <v>0.08</v>
      </c>
      <c r="C15" s="33">
        <f>SUM($D$8:$D$13)</f>
        <v>53983.462500000001</v>
      </c>
      <c r="D15" s="33">
        <f>C15*B15</f>
        <v>4318.6770000000006</v>
      </c>
      <c r="E15" s="36">
        <f>IF(E6="",SUM(E9:E13)*B15,0)</f>
        <v>0</v>
      </c>
      <c r="F15" s="33"/>
      <c r="G15" s="3"/>
      <c r="H15" s="29"/>
      <c r="I15" s="29"/>
      <c r="J15" s="3"/>
      <c r="K15" s="3"/>
      <c r="L15" s="3"/>
      <c r="M15" s="3"/>
      <c r="N15" s="29"/>
      <c r="O15" s="29"/>
      <c r="P15" s="3"/>
      <c r="Q15" s="3"/>
      <c r="R15" s="3"/>
      <c r="S15" s="3"/>
      <c r="T15" s="29" t="s">
        <v>34</v>
      </c>
      <c r="W15" s="29" t="s">
        <v>37</v>
      </c>
      <c r="Z15" s="29" t="s">
        <v>35</v>
      </c>
      <c r="AC15" s="29" t="s">
        <v>36</v>
      </c>
    </row>
    <row r="16" spans="1:29" x14ac:dyDescent="0.25">
      <c r="A16" s="2" t="str">
        <f>IF(B1=S11,U11,IF(B1=S12,U12,""))</f>
        <v>Quebranto de Caja</v>
      </c>
      <c r="B16" s="12">
        <f>IF(AND(B1=S12,F2="No"),0,3%)</f>
        <v>0.03</v>
      </c>
      <c r="C16" s="33">
        <f>SUM($D$8:$D$13)</f>
        <v>53983.462500000001</v>
      </c>
      <c r="D16" s="33">
        <f>IF(B1=S11,C16*B16,"")</f>
        <v>1619.5038749999999</v>
      </c>
      <c r="E16" s="36">
        <f>IF(E6="",IF(B1=S11,SUM(E9:E13)*B16,IF(B1=S12,SUM(D8:E13)*B16,0)),"")</f>
        <v>0</v>
      </c>
      <c r="F16" s="33"/>
      <c r="G16" s="3"/>
      <c r="H16" s="29"/>
      <c r="I16" s="29"/>
      <c r="J16" s="3"/>
      <c r="K16" s="3"/>
      <c r="L16" s="3"/>
      <c r="M16" s="3"/>
      <c r="N16" s="29"/>
      <c r="O16" s="29"/>
      <c r="P16" s="3"/>
      <c r="Q16" s="3"/>
      <c r="R16" s="3"/>
      <c r="S16" s="3"/>
      <c r="T16" s="29" t="s">
        <v>32</v>
      </c>
      <c r="W16" s="29" t="s">
        <v>38</v>
      </c>
      <c r="Z16" s="29" t="s">
        <v>24</v>
      </c>
      <c r="AC16" s="29" t="s">
        <v>39</v>
      </c>
    </row>
    <row r="17" spans="1:34" s="27" customFormat="1" x14ac:dyDescent="0.25">
      <c r="A17" s="28"/>
      <c r="B17" s="12"/>
      <c r="C17" s="33"/>
      <c r="D17" s="33"/>
      <c r="E17" s="36"/>
      <c r="F17" s="33"/>
      <c r="G17" s="29"/>
      <c r="H17" s="29"/>
      <c r="I17" s="29"/>
      <c r="J17" s="29"/>
      <c r="K17" s="29"/>
      <c r="L17" s="29"/>
      <c r="M17" s="29"/>
      <c r="N17" s="29"/>
      <c r="O17" s="29"/>
      <c r="P17" s="29"/>
      <c r="Q17" s="29"/>
      <c r="R17" s="29"/>
      <c r="S17" s="49">
        <v>43922</v>
      </c>
      <c r="T17" s="50">
        <v>35470</v>
      </c>
      <c r="U17"/>
      <c r="V17" s="49">
        <v>43922</v>
      </c>
      <c r="W17" s="50">
        <v>34255</v>
      </c>
      <c r="X17"/>
      <c r="Y17" s="49">
        <v>43922</v>
      </c>
      <c r="Z17" s="50">
        <v>31565</v>
      </c>
      <c r="AA17"/>
      <c r="AB17" s="49">
        <v>43922</v>
      </c>
      <c r="AC17" s="50">
        <v>30050</v>
      </c>
      <c r="AD17"/>
    </row>
    <row r="18" spans="1:34" s="27" customFormat="1" ht="15.75" x14ac:dyDescent="0.25">
      <c r="A18" s="46" t="s">
        <v>43</v>
      </c>
      <c r="B18" s="2"/>
      <c r="C18" s="33"/>
      <c r="D18" s="45">
        <v>970</v>
      </c>
      <c r="E18" s="36"/>
      <c r="F18" s="33"/>
      <c r="G18" s="3"/>
      <c r="H18" s="29"/>
      <c r="I18" s="29"/>
      <c r="J18" s="29"/>
      <c r="K18" s="29"/>
      <c r="L18" s="29"/>
      <c r="M18" s="29"/>
      <c r="N18" s="29"/>
      <c r="O18" s="29"/>
      <c r="P18" s="29"/>
      <c r="Q18" s="29"/>
      <c r="R18" s="29"/>
      <c r="S18" s="49">
        <v>44228</v>
      </c>
      <c r="T18" s="50">
        <v>35470</v>
      </c>
      <c r="U18" s="50">
        <v>3000</v>
      </c>
      <c r="V18" s="49">
        <v>44228</v>
      </c>
      <c r="W18" s="50">
        <v>34255</v>
      </c>
      <c r="X18" s="50">
        <v>2895</v>
      </c>
      <c r="Y18" s="49">
        <v>44228</v>
      </c>
      <c r="Z18" s="50">
        <v>31565</v>
      </c>
      <c r="AA18" s="50">
        <v>2665</v>
      </c>
      <c r="AB18" s="49">
        <v>44228</v>
      </c>
      <c r="AC18" s="50">
        <v>30050</v>
      </c>
      <c r="AD18" s="50">
        <v>2535</v>
      </c>
      <c r="AE18" s="32" t="s">
        <v>48</v>
      </c>
    </row>
    <row r="19" spans="1:34" x14ac:dyDescent="0.25">
      <c r="A19" s="13"/>
      <c r="B19" s="28"/>
      <c r="C19" s="33"/>
      <c r="D19" s="33"/>
      <c r="E19" s="36"/>
      <c r="F19" s="33"/>
      <c r="G19" s="29"/>
      <c r="H19" s="29"/>
      <c r="I19" s="29"/>
      <c r="J19" s="3"/>
      <c r="K19" s="3"/>
      <c r="L19" s="3"/>
      <c r="M19" s="3"/>
      <c r="N19" s="29"/>
      <c r="O19" s="29"/>
      <c r="P19" s="3"/>
      <c r="Q19" s="3"/>
      <c r="R19" s="3"/>
      <c r="S19" s="49">
        <v>44317</v>
      </c>
      <c r="T19" s="50">
        <v>39270</v>
      </c>
      <c r="U19" s="29"/>
      <c r="V19" s="49">
        <v>44317</v>
      </c>
      <c r="W19" s="50">
        <v>37920</v>
      </c>
      <c r="X19" s="29"/>
      <c r="Y19" s="49">
        <v>44317</v>
      </c>
      <c r="Z19" s="50">
        <v>34940</v>
      </c>
      <c r="AA19" s="27"/>
      <c r="AB19" s="49">
        <v>44317</v>
      </c>
      <c r="AC19" s="50">
        <v>33260</v>
      </c>
      <c r="AD19" s="27"/>
    </row>
    <row r="20" spans="1:34" x14ac:dyDescent="0.25">
      <c r="A20" s="28" t="s">
        <v>20</v>
      </c>
      <c r="B20" s="12">
        <v>0.11</v>
      </c>
      <c r="C20" s="33">
        <f>SUM($D$8:$D$19)</f>
        <v>64670.485750000007</v>
      </c>
      <c r="D20" s="33"/>
      <c r="E20" s="36"/>
      <c r="F20" s="33">
        <f>B20*C20</f>
        <v>7113.7534325000006</v>
      </c>
      <c r="G20" s="3"/>
      <c r="H20" s="29"/>
      <c r="I20" s="29"/>
      <c r="J20" s="3"/>
      <c r="K20" s="3"/>
      <c r="L20" s="3"/>
      <c r="M20" s="3"/>
      <c r="N20" s="29"/>
      <c r="O20" s="29"/>
      <c r="P20" s="3"/>
      <c r="Q20" s="3"/>
      <c r="R20" s="3"/>
      <c r="S20" s="49">
        <v>44348</v>
      </c>
      <c r="T20" s="50">
        <v>43200</v>
      </c>
      <c r="U20" s="50"/>
      <c r="V20" s="49">
        <v>44348</v>
      </c>
      <c r="W20" s="50">
        <v>41710</v>
      </c>
      <c r="X20" s="50"/>
      <c r="Y20" s="49">
        <v>44348</v>
      </c>
      <c r="Z20" s="50">
        <v>38430</v>
      </c>
      <c r="AA20" s="50"/>
      <c r="AB20" s="49">
        <v>44348</v>
      </c>
      <c r="AC20" s="50">
        <v>36590</v>
      </c>
      <c r="AD20" s="27"/>
      <c r="AH20" s="48"/>
    </row>
    <row r="21" spans="1:34" x14ac:dyDescent="0.25">
      <c r="A21" s="2" t="s">
        <v>4</v>
      </c>
      <c r="B21" s="12">
        <v>0.03</v>
      </c>
      <c r="C21" s="33">
        <f>SUM($D$8:$D$19)</f>
        <v>64670.485750000007</v>
      </c>
      <c r="D21" s="33"/>
      <c r="E21" s="36"/>
      <c r="F21" s="33">
        <f>B21*C21</f>
        <v>1940.1145725000001</v>
      </c>
      <c r="G21" s="3"/>
      <c r="H21" s="29"/>
      <c r="I21" s="29"/>
      <c r="J21" s="3"/>
      <c r="K21" s="3"/>
      <c r="L21" s="3"/>
      <c r="M21" s="3"/>
      <c r="N21" s="29"/>
      <c r="O21" s="29"/>
      <c r="P21" s="3"/>
      <c r="Q21" s="3"/>
      <c r="R21" s="3"/>
      <c r="S21" s="49">
        <v>44378</v>
      </c>
      <c r="T21" s="50">
        <v>45165</v>
      </c>
      <c r="U21" s="50"/>
      <c r="V21" s="49">
        <v>44378</v>
      </c>
      <c r="W21" s="50">
        <v>43605</v>
      </c>
      <c r="X21" s="50"/>
      <c r="Y21" s="49">
        <v>44378</v>
      </c>
      <c r="Z21" s="50">
        <v>40175</v>
      </c>
      <c r="AA21" s="50"/>
      <c r="AB21" s="49">
        <v>44378</v>
      </c>
      <c r="AC21" s="50">
        <v>38255</v>
      </c>
      <c r="AD21" s="27"/>
      <c r="AH21" s="48"/>
    </row>
    <row r="22" spans="1:34" x14ac:dyDescent="0.25">
      <c r="A22" s="2" t="s">
        <v>5</v>
      </c>
      <c r="B22" s="12">
        <v>0.03</v>
      </c>
      <c r="C22" s="33">
        <f>IF(B1="CABA",IF(D8=C5,SUM(D8:D18),(SUM(D8:D18)-D18)*C5/D8+D18),IF(D8=C5,SUM(D8:D18)+(C16*B16),(SUM(D8:D18)-D18+(C16*B16))*C5/D8+D18))</f>
        <v>64670.485750000007</v>
      </c>
      <c r="D22" s="33"/>
      <c r="E22" s="36"/>
      <c r="F22" s="33">
        <f t="shared" ref="F22:F24" si="0">B22*C22</f>
        <v>1940.1145725000001</v>
      </c>
      <c r="G22" s="3"/>
      <c r="H22" s="29"/>
      <c r="I22" s="29"/>
      <c r="J22" s="3"/>
      <c r="K22" s="3"/>
      <c r="L22" s="3"/>
      <c r="M22" s="3"/>
      <c r="N22" s="29"/>
      <c r="O22" s="29"/>
      <c r="P22" s="3"/>
      <c r="Q22" s="3"/>
      <c r="R22" s="3"/>
      <c r="S22" s="49">
        <v>44440</v>
      </c>
      <c r="T22" s="50">
        <v>47130</v>
      </c>
      <c r="U22" s="50"/>
      <c r="V22" s="49">
        <v>44440</v>
      </c>
      <c r="W22" s="50">
        <v>45500</v>
      </c>
      <c r="X22" s="50"/>
      <c r="Y22" s="49">
        <v>44440</v>
      </c>
      <c r="Z22" s="50">
        <v>41920</v>
      </c>
      <c r="AA22" s="50"/>
      <c r="AB22" s="49">
        <v>44440</v>
      </c>
      <c r="AC22" s="50">
        <v>39920</v>
      </c>
    </row>
    <row r="23" spans="1:34" x14ac:dyDescent="0.25">
      <c r="A23" s="2" t="str">
        <f>IF(B23=2%,"ALEARA - Cuota Solidaria","ALEARA - Cuota Sindical")</f>
        <v>ALEARA - Cuota Sindical</v>
      </c>
      <c r="B23" s="1">
        <v>0.03</v>
      </c>
      <c r="C23" s="33">
        <f>C22</f>
        <v>64670.485750000007</v>
      </c>
      <c r="D23" s="33"/>
      <c r="E23" s="36"/>
      <c r="F23" s="33">
        <f t="shared" si="0"/>
        <v>1940.1145725000001</v>
      </c>
      <c r="G23" s="3"/>
      <c r="H23" s="29"/>
      <c r="I23" s="29"/>
      <c r="J23" s="3"/>
      <c r="K23" s="3"/>
      <c r="L23" s="3"/>
      <c r="M23" s="3"/>
      <c r="N23" s="29"/>
      <c r="O23" s="29"/>
      <c r="P23" s="3"/>
      <c r="Q23" s="3"/>
      <c r="R23" s="3"/>
      <c r="S23" s="49">
        <v>44501</v>
      </c>
      <c r="T23" s="50">
        <v>49095</v>
      </c>
      <c r="U23" s="50"/>
      <c r="V23" s="49">
        <v>44501</v>
      </c>
      <c r="W23" s="50">
        <v>47395</v>
      </c>
      <c r="X23" s="50"/>
      <c r="Y23" s="49">
        <v>44501</v>
      </c>
      <c r="Z23" s="50">
        <v>43665</v>
      </c>
      <c r="AA23" s="50"/>
      <c r="AB23" s="49">
        <v>44501</v>
      </c>
      <c r="AC23" s="50">
        <v>41585</v>
      </c>
    </row>
    <row r="24" spans="1:34" s="27" customFormat="1" x14ac:dyDescent="0.25">
      <c r="A24" s="2" t="str">
        <f>IF(B24=0%,"AMUPEJA","AMUPEJA - Cuota Mutual")</f>
        <v>AMUPEJA - Cuota Mutual</v>
      </c>
      <c r="B24" s="1">
        <v>0.01</v>
      </c>
      <c r="C24" s="33">
        <f>C22</f>
        <v>64670.485750000007</v>
      </c>
      <c r="D24" s="33"/>
      <c r="E24" s="36"/>
      <c r="F24" s="33">
        <f t="shared" si="0"/>
        <v>646.70485750000012</v>
      </c>
      <c r="G24" s="3"/>
      <c r="H24" s="29"/>
      <c r="I24" s="29"/>
      <c r="J24" s="29"/>
      <c r="K24" s="29"/>
      <c r="L24" s="29"/>
      <c r="M24" s="29"/>
      <c r="N24" s="29"/>
      <c r="O24" s="29"/>
      <c r="P24" s="29"/>
      <c r="Q24" s="29"/>
      <c r="R24" s="29"/>
      <c r="S24" s="49">
        <v>44562</v>
      </c>
      <c r="T24" s="50">
        <v>51060</v>
      </c>
      <c r="U24" s="50"/>
      <c r="V24" s="49">
        <v>44562</v>
      </c>
      <c r="W24" s="50">
        <v>49290</v>
      </c>
      <c r="X24" s="50"/>
      <c r="Y24" s="49">
        <v>44562</v>
      </c>
      <c r="Z24" s="50">
        <v>45410</v>
      </c>
      <c r="AA24" s="50"/>
      <c r="AB24" s="49">
        <v>44562</v>
      </c>
      <c r="AC24" s="50">
        <v>43250</v>
      </c>
    </row>
    <row r="25" spans="1:34" s="27" customFormat="1" x14ac:dyDescent="0.25">
      <c r="A25" s="28"/>
      <c r="B25" s="28"/>
      <c r="C25" s="33"/>
      <c r="D25" s="33"/>
      <c r="E25" s="36"/>
      <c r="F25" s="33"/>
      <c r="G25" s="29"/>
      <c r="H25" s="29"/>
      <c r="I25" s="29"/>
      <c r="J25" s="29"/>
      <c r="K25" s="29"/>
      <c r="L25" s="29"/>
      <c r="M25" s="29"/>
      <c r="N25" s="29"/>
      <c r="O25" s="29"/>
      <c r="P25" s="29"/>
      <c r="Q25" s="29"/>
      <c r="R25" s="29"/>
      <c r="S25" s="49">
        <v>44593</v>
      </c>
      <c r="T25" s="50">
        <v>53055</v>
      </c>
      <c r="V25" s="49">
        <v>44593</v>
      </c>
      <c r="W25" s="50">
        <v>51115</v>
      </c>
      <c r="Y25" s="49">
        <v>44593</v>
      </c>
      <c r="Z25" s="50">
        <v>47155</v>
      </c>
      <c r="AB25" s="49">
        <v>44593</v>
      </c>
      <c r="AC25" s="50">
        <v>44915</v>
      </c>
    </row>
    <row r="26" spans="1:34" x14ac:dyDescent="0.25">
      <c r="A26" s="44" t="s">
        <v>7</v>
      </c>
      <c r="B26" s="28"/>
      <c r="C26" s="33"/>
      <c r="D26" s="33"/>
      <c r="E26" s="36"/>
      <c r="F26" s="43">
        <v>100</v>
      </c>
      <c r="G26" s="29"/>
      <c r="H26" s="29"/>
      <c r="I26" s="29"/>
      <c r="J26" s="3"/>
      <c r="K26" s="3"/>
      <c r="L26" s="3"/>
      <c r="M26" s="3"/>
      <c r="N26" s="29"/>
      <c r="O26" s="29"/>
      <c r="P26" s="3"/>
      <c r="Q26" s="3"/>
      <c r="R26" s="3"/>
      <c r="S26" s="49">
        <v>44621</v>
      </c>
      <c r="T26" s="50">
        <v>55050</v>
      </c>
      <c r="V26" s="49">
        <v>44621</v>
      </c>
      <c r="W26" s="50">
        <v>53000</v>
      </c>
      <c r="Y26" s="49">
        <v>44621</v>
      </c>
      <c r="Z26" s="50">
        <v>48900</v>
      </c>
      <c r="AB26" s="49">
        <v>44621</v>
      </c>
      <c r="AC26" s="50">
        <v>46580</v>
      </c>
      <c r="AE26" s="27"/>
    </row>
    <row r="27" spans="1:34" x14ac:dyDescent="0.25">
      <c r="C27" s="37"/>
      <c r="D27" s="33"/>
      <c r="E27" s="36"/>
      <c r="F27" s="33"/>
      <c r="G27" s="3"/>
      <c r="H27" s="29"/>
      <c r="I27" s="29"/>
      <c r="J27" s="3"/>
      <c r="K27" s="3"/>
      <c r="L27" s="3"/>
      <c r="M27" s="3"/>
      <c r="N27" s="29"/>
      <c r="O27" s="29"/>
      <c r="P27" s="3"/>
      <c r="Q27" s="3"/>
      <c r="R27" s="3"/>
      <c r="S27" s="49">
        <v>44652</v>
      </c>
      <c r="T27" s="50">
        <v>57045</v>
      </c>
      <c r="U27" s="3"/>
      <c r="V27" s="49">
        <v>44652</v>
      </c>
      <c r="W27" s="58">
        <v>54885</v>
      </c>
      <c r="X27" s="3"/>
      <c r="Y27" s="49">
        <v>44652</v>
      </c>
      <c r="Z27" s="50">
        <v>50645</v>
      </c>
      <c r="AB27" s="49">
        <v>44652</v>
      </c>
      <c r="AC27" s="50">
        <v>48245</v>
      </c>
    </row>
    <row r="28" spans="1:34" x14ac:dyDescent="0.25">
      <c r="A28" s="15" t="s">
        <v>6</v>
      </c>
      <c r="B28" s="2"/>
      <c r="C28" s="33"/>
      <c r="D28" s="33"/>
      <c r="E28" s="47">
        <f>IF(D8=0,0,1-(SUM(D8:D19)+SUM(E9:E24)-SUM(F20:F26)-INT(SUM(D8:D19)+SUM(E9:E24)-SUM(F20:F26))))</f>
        <v>0.31625749999511754</v>
      </c>
      <c r="F28" s="33"/>
      <c r="G28" s="3"/>
      <c r="H28" s="29"/>
      <c r="I28" s="29"/>
      <c r="J28" s="3"/>
      <c r="K28" s="3"/>
      <c r="L28" s="3"/>
      <c r="M28" s="3"/>
      <c r="N28" s="29"/>
      <c r="O28" s="29"/>
      <c r="P28" s="3"/>
      <c r="Q28" s="3"/>
      <c r="R28" s="3"/>
      <c r="S28" s="3"/>
      <c r="T28" s="3"/>
      <c r="U28" s="3"/>
      <c r="V28" s="3"/>
      <c r="W28" s="3"/>
      <c r="X28" s="3"/>
    </row>
    <row r="29" spans="1:34" ht="15.75" thickBot="1" x14ac:dyDescent="0.3">
      <c r="A29" s="16" t="s">
        <v>9</v>
      </c>
      <c r="B29" s="16"/>
      <c r="C29" s="38"/>
      <c r="D29" s="39">
        <f>SUM(D8:D28)</f>
        <v>64670.485750000007</v>
      </c>
      <c r="E29" s="40">
        <f>SUM(E9:E28)</f>
        <v>0.31625749999511754</v>
      </c>
      <c r="F29" s="39">
        <f>SUM(F20:F28)</f>
        <v>13680.802007500002</v>
      </c>
      <c r="G29" s="3"/>
      <c r="H29" s="29"/>
      <c r="I29" s="29"/>
      <c r="J29" s="3"/>
      <c r="K29" s="3"/>
      <c r="L29" s="3"/>
      <c r="M29" s="3"/>
      <c r="N29" s="29"/>
      <c r="O29" s="29"/>
      <c r="P29" s="3"/>
      <c r="Q29" s="3"/>
      <c r="R29" s="3"/>
      <c r="S29" s="3"/>
      <c r="T29" s="3"/>
      <c r="U29" s="3"/>
      <c r="V29" s="3"/>
      <c r="W29" s="3"/>
      <c r="X29" s="3"/>
    </row>
    <row r="30" spans="1:34" ht="15.75" thickBot="1" x14ac:dyDescent="0.3">
      <c r="A30" s="16"/>
      <c r="B30" s="16"/>
      <c r="C30" s="38"/>
      <c r="D30" s="38"/>
      <c r="E30" s="41" t="s">
        <v>8</v>
      </c>
      <c r="F30" s="42">
        <f>D29+E29-F29</f>
        <v>50990</v>
      </c>
      <c r="G30" s="3"/>
      <c r="H30" s="29"/>
      <c r="I30" s="29"/>
      <c r="J30" s="3"/>
      <c r="K30" s="3"/>
      <c r="L30" s="3"/>
      <c r="M30" s="3"/>
      <c r="N30" s="29"/>
      <c r="O30" s="29"/>
      <c r="P30" s="3"/>
      <c r="Q30" s="3"/>
      <c r="R30" s="3"/>
      <c r="S30" s="3"/>
      <c r="T30" s="3"/>
      <c r="U30" s="3"/>
      <c r="V30" s="3"/>
      <c r="W30" s="3"/>
      <c r="X30" s="3"/>
    </row>
    <row r="31" spans="1:34" x14ac:dyDescent="0.25">
      <c r="G31" s="3"/>
      <c r="H31" s="29"/>
      <c r="I31" s="29"/>
      <c r="J31" s="3"/>
      <c r="K31" s="3"/>
      <c r="L31" s="3"/>
      <c r="M31" s="3"/>
      <c r="N31" s="29"/>
      <c r="O31" s="29"/>
      <c r="P31" s="3"/>
      <c r="Q31" s="3"/>
      <c r="R31" s="3"/>
      <c r="S31" s="3"/>
      <c r="T31" s="3"/>
      <c r="U31" s="3"/>
      <c r="V31" s="3"/>
      <c r="W31" s="3"/>
      <c r="X31" s="3"/>
    </row>
    <row r="32" spans="1:34" x14ac:dyDescent="0.25">
      <c r="A32" s="16"/>
      <c r="B32" s="16"/>
      <c r="C32" s="14"/>
      <c r="D32" s="14"/>
      <c r="E32" s="17"/>
      <c r="F32" s="17"/>
      <c r="G32" s="3"/>
      <c r="H32" s="29"/>
      <c r="I32" s="29"/>
      <c r="J32" s="3"/>
      <c r="K32" s="3"/>
      <c r="L32" s="3"/>
      <c r="M32" s="3"/>
      <c r="N32" s="29"/>
      <c r="O32" s="29"/>
      <c r="P32" s="3"/>
      <c r="Q32" s="3"/>
      <c r="R32" s="3"/>
      <c r="S32" s="3"/>
      <c r="T32" s="3"/>
      <c r="U32" s="3"/>
      <c r="V32" s="3"/>
      <c r="W32" s="3"/>
      <c r="X32" s="3"/>
    </row>
    <row r="33" spans="1:24" ht="15" customHeight="1" x14ac:dyDescent="0.25">
      <c r="A33" s="2"/>
      <c r="B33" s="2"/>
      <c r="C33" s="11"/>
      <c r="D33" s="11"/>
      <c r="E33" s="18"/>
      <c r="F33" s="18"/>
      <c r="G33" s="3"/>
      <c r="H33" s="29"/>
      <c r="I33" s="29"/>
      <c r="J33" s="3"/>
      <c r="K33" s="3"/>
      <c r="L33" s="3"/>
      <c r="M33" s="3"/>
      <c r="N33" s="29"/>
      <c r="O33" s="29"/>
      <c r="P33" s="3"/>
      <c r="Q33" s="3"/>
      <c r="R33" s="3"/>
      <c r="S33" s="3"/>
      <c r="T33" s="3"/>
      <c r="U33" s="3"/>
      <c r="V33" s="3"/>
      <c r="W33" s="3"/>
      <c r="X33" s="3"/>
    </row>
    <row r="34" spans="1:24" ht="15" customHeight="1" x14ac:dyDescent="0.25">
      <c r="A34" s="19" t="s">
        <v>15</v>
      </c>
      <c r="B34" s="2"/>
      <c r="C34" s="11"/>
      <c r="D34" s="11"/>
      <c r="E34" s="18"/>
      <c r="F34" s="18"/>
      <c r="G34" s="3"/>
      <c r="H34" s="29"/>
      <c r="I34" s="29"/>
      <c r="J34" s="3"/>
      <c r="K34" s="3"/>
      <c r="L34" s="3"/>
      <c r="M34" s="3"/>
      <c r="N34" s="29"/>
      <c r="O34" s="29"/>
      <c r="P34" s="3"/>
      <c r="Q34" s="3"/>
      <c r="R34" s="3"/>
      <c r="S34" s="3"/>
      <c r="T34" s="3"/>
      <c r="U34" s="3"/>
      <c r="V34" s="3"/>
      <c r="W34" s="3"/>
      <c r="X34" s="3"/>
    </row>
    <row r="35" spans="1:24" x14ac:dyDescent="0.25">
      <c r="A35" s="2" t="s">
        <v>22</v>
      </c>
      <c r="B35" s="52" t="s">
        <v>33</v>
      </c>
      <c r="C35" s="52"/>
      <c r="D35" s="52"/>
      <c r="E35" s="52"/>
      <c r="F35" s="52"/>
      <c r="G35" s="3"/>
      <c r="H35" s="29"/>
      <c r="I35" s="29"/>
      <c r="J35" s="3"/>
      <c r="K35" s="3"/>
      <c r="L35" s="3"/>
      <c r="M35" s="3"/>
      <c r="N35" s="29"/>
      <c r="O35" s="29"/>
      <c r="P35" s="3"/>
      <c r="Q35" s="3"/>
      <c r="R35" s="3"/>
      <c r="S35" s="3"/>
      <c r="T35" s="3"/>
      <c r="U35" s="3"/>
      <c r="V35" s="3"/>
      <c r="W35" s="3"/>
      <c r="X35" s="3"/>
    </row>
    <row r="36" spans="1:24" x14ac:dyDescent="0.25">
      <c r="A36" s="2"/>
      <c r="B36" s="52"/>
      <c r="C36" s="52"/>
      <c r="D36" s="52"/>
      <c r="E36" s="52"/>
      <c r="F36" s="52"/>
      <c r="G36" s="3"/>
      <c r="H36" s="29"/>
      <c r="I36" s="29"/>
      <c r="J36" s="3"/>
      <c r="K36" s="3"/>
      <c r="L36" s="3"/>
      <c r="M36" s="3"/>
      <c r="N36" s="29"/>
      <c r="O36" s="29"/>
      <c r="P36" s="3"/>
      <c r="Q36" s="3"/>
      <c r="R36" s="3"/>
      <c r="S36" s="3"/>
      <c r="T36" s="3"/>
      <c r="U36" s="3"/>
      <c r="V36" s="3"/>
      <c r="W36" s="3"/>
      <c r="X36" s="3"/>
    </row>
    <row r="37" spans="1:24" x14ac:dyDescent="0.25">
      <c r="A37" s="2"/>
      <c r="B37" s="52"/>
      <c r="C37" s="52"/>
      <c r="D37" s="52"/>
      <c r="E37" s="52"/>
      <c r="F37" s="52"/>
      <c r="G37" s="3"/>
      <c r="H37" s="29"/>
      <c r="I37" s="29"/>
      <c r="J37" s="3"/>
      <c r="K37" s="3"/>
      <c r="L37" s="3"/>
      <c r="M37" s="3"/>
      <c r="N37" s="29"/>
      <c r="O37" s="29"/>
      <c r="P37" s="3"/>
      <c r="Q37" s="3"/>
      <c r="R37" s="3"/>
      <c r="S37" s="3"/>
      <c r="T37" s="3"/>
      <c r="U37" s="3"/>
      <c r="V37" s="3"/>
      <c r="W37" s="3"/>
      <c r="X37" s="3"/>
    </row>
    <row r="38" spans="1:24" x14ac:dyDescent="0.25">
      <c r="A38" s="2"/>
      <c r="B38" s="52"/>
      <c r="C38" s="52"/>
      <c r="D38" s="52"/>
      <c r="E38" s="52"/>
      <c r="F38" s="52"/>
      <c r="G38" s="3"/>
      <c r="H38" s="29"/>
      <c r="I38" s="29"/>
      <c r="J38" s="3"/>
      <c r="K38" s="3"/>
      <c r="L38" s="3"/>
      <c r="M38" s="3"/>
      <c r="N38" s="29"/>
      <c r="O38" s="29"/>
      <c r="P38" s="3"/>
      <c r="Q38" s="3"/>
      <c r="R38" s="3"/>
      <c r="S38" s="3"/>
      <c r="T38" s="3"/>
      <c r="U38" s="3"/>
      <c r="V38" s="3"/>
      <c r="W38" s="3"/>
      <c r="X38" s="3"/>
    </row>
    <row r="39" spans="1:24" x14ac:dyDescent="0.25">
      <c r="A39" s="2"/>
      <c r="B39" s="52"/>
      <c r="C39" s="52"/>
      <c r="D39" s="52"/>
      <c r="E39" s="52"/>
      <c r="F39" s="52"/>
      <c r="G39" s="3"/>
      <c r="H39" s="29"/>
      <c r="I39" s="29"/>
      <c r="J39" s="3"/>
      <c r="K39" s="3"/>
      <c r="L39" s="3"/>
      <c r="M39" s="3"/>
      <c r="N39" s="29"/>
      <c r="O39" s="29"/>
      <c r="P39" s="3"/>
      <c r="Q39" s="3"/>
      <c r="R39" s="3"/>
      <c r="S39" s="3"/>
      <c r="T39" s="3"/>
      <c r="U39" s="3"/>
      <c r="V39" s="3"/>
      <c r="W39" s="3"/>
      <c r="X39" s="3"/>
    </row>
    <row r="40" spans="1:24" x14ac:dyDescent="0.25">
      <c r="A40" s="2"/>
      <c r="B40" s="52"/>
      <c r="C40" s="52"/>
      <c r="D40" s="52"/>
      <c r="E40" s="52"/>
      <c r="F40" s="52"/>
      <c r="G40" s="3"/>
      <c r="H40" s="29"/>
      <c r="I40" s="29"/>
      <c r="J40" s="3"/>
      <c r="K40" s="3"/>
      <c r="L40" s="3"/>
      <c r="M40" s="3"/>
      <c r="N40" s="29"/>
      <c r="O40" s="29"/>
      <c r="P40" s="3"/>
      <c r="Q40" s="3"/>
      <c r="R40" s="3"/>
      <c r="S40" s="3"/>
      <c r="T40" s="3"/>
      <c r="U40" s="3"/>
      <c r="V40" s="3"/>
      <c r="W40" s="3"/>
      <c r="X40" s="3"/>
    </row>
    <row r="41" spans="1:24" ht="15" customHeight="1" x14ac:dyDescent="0.25">
      <c r="A41" s="2"/>
      <c r="B41" s="20"/>
      <c r="C41" s="20"/>
      <c r="D41" s="20"/>
      <c r="E41" s="20"/>
      <c r="F41" s="20"/>
      <c r="G41" s="3"/>
      <c r="H41" s="29"/>
      <c r="I41" s="29"/>
      <c r="J41" s="3"/>
      <c r="K41" s="3"/>
      <c r="L41" s="3"/>
      <c r="M41" s="3"/>
      <c r="N41" s="29"/>
      <c r="O41" s="29"/>
      <c r="P41" s="3"/>
      <c r="Q41" s="3"/>
      <c r="R41" s="3"/>
      <c r="S41" s="3"/>
      <c r="T41" s="3"/>
      <c r="U41" s="3"/>
      <c r="V41" s="3"/>
      <c r="W41" s="3"/>
      <c r="X41" s="3"/>
    </row>
    <row r="42" spans="1:24" x14ac:dyDescent="0.25">
      <c r="A42" s="2" t="s">
        <v>12</v>
      </c>
      <c r="B42" s="12">
        <v>0.02</v>
      </c>
      <c r="C42" s="2"/>
      <c r="D42" s="54" t="s">
        <v>42</v>
      </c>
      <c r="E42" s="54"/>
      <c r="F42" s="2"/>
      <c r="G42" s="3"/>
      <c r="H42" s="29"/>
      <c r="I42" s="29"/>
      <c r="J42" s="3"/>
      <c r="K42" s="3"/>
      <c r="L42" s="3"/>
      <c r="M42" s="3"/>
      <c r="N42" s="29"/>
      <c r="O42" s="29"/>
      <c r="P42" s="3"/>
      <c r="Q42" s="3"/>
      <c r="R42" s="3"/>
      <c r="S42" s="3"/>
      <c r="T42" s="3"/>
      <c r="U42" s="3"/>
      <c r="V42" s="3"/>
      <c r="W42" s="3"/>
      <c r="X42" s="3"/>
    </row>
    <row r="43" spans="1:24" x14ac:dyDescent="0.25">
      <c r="A43" s="2" t="s">
        <v>11</v>
      </c>
      <c r="B43" s="12">
        <v>0.03</v>
      </c>
      <c r="C43" s="2"/>
      <c r="D43" s="54"/>
      <c r="E43" s="54"/>
      <c r="F43" s="2"/>
      <c r="G43" s="3"/>
      <c r="H43" s="29"/>
      <c r="I43" s="29"/>
      <c r="J43" s="3"/>
      <c r="K43" s="3"/>
      <c r="L43" s="3"/>
      <c r="M43" s="3"/>
      <c r="N43" s="29"/>
      <c r="O43" s="29"/>
      <c r="P43" s="3"/>
      <c r="Q43" s="3"/>
      <c r="R43" s="3"/>
      <c r="S43" s="3"/>
      <c r="T43" s="3"/>
      <c r="U43" s="3"/>
      <c r="V43" s="3"/>
      <c r="W43" s="3"/>
      <c r="X43" s="3"/>
    </row>
    <row r="44" spans="1:24" x14ac:dyDescent="0.25">
      <c r="A44" s="2"/>
      <c r="B44" s="2"/>
      <c r="C44" s="2"/>
      <c r="D44" s="54"/>
      <c r="E44" s="54"/>
      <c r="F44" s="2"/>
      <c r="G44" s="3"/>
      <c r="H44" s="29"/>
      <c r="I44" s="29"/>
      <c r="J44" s="3"/>
      <c r="K44" s="3"/>
      <c r="L44" s="3"/>
      <c r="M44" s="3"/>
      <c r="N44" s="29"/>
      <c r="O44" s="29"/>
      <c r="P44" s="3"/>
      <c r="Q44" s="3"/>
      <c r="R44" s="3"/>
      <c r="S44" s="3"/>
      <c r="T44" s="3"/>
      <c r="U44" s="3"/>
      <c r="V44" s="3"/>
      <c r="W44" s="3"/>
      <c r="X44" s="3"/>
    </row>
    <row r="45" spans="1:24" x14ac:dyDescent="0.25">
      <c r="A45" s="2" t="s">
        <v>13</v>
      </c>
      <c r="B45" s="12">
        <v>0</v>
      </c>
      <c r="C45" s="2"/>
      <c r="D45" s="54"/>
      <c r="E45" s="54"/>
      <c r="F45" s="2"/>
      <c r="G45" s="3"/>
      <c r="H45" s="29"/>
      <c r="I45" s="29"/>
      <c r="J45" s="3"/>
      <c r="K45" s="3"/>
      <c r="L45" s="3"/>
      <c r="M45" s="3"/>
      <c r="N45" s="29"/>
      <c r="O45" s="29"/>
      <c r="P45" s="3"/>
      <c r="Q45" s="3"/>
      <c r="R45" s="3"/>
      <c r="S45" s="3"/>
      <c r="T45" s="3"/>
      <c r="U45" s="3"/>
      <c r="V45" s="3"/>
      <c r="W45" s="3"/>
      <c r="X45" s="3"/>
    </row>
    <row r="46" spans="1:24" x14ac:dyDescent="0.25">
      <c r="A46" s="2" t="s">
        <v>14</v>
      </c>
      <c r="B46" s="12">
        <v>0.01</v>
      </c>
      <c r="C46" s="2"/>
      <c r="D46" s="54"/>
      <c r="E46" s="54"/>
      <c r="F46" s="2"/>
      <c r="G46" s="3"/>
      <c r="H46" s="29"/>
      <c r="I46" s="29"/>
      <c r="J46" s="3"/>
      <c r="K46" s="3"/>
      <c r="L46" s="3"/>
      <c r="M46" s="3"/>
      <c r="N46" s="29"/>
      <c r="O46" s="29"/>
      <c r="P46" s="3"/>
      <c r="Q46" s="3"/>
      <c r="R46" s="3"/>
      <c r="S46" s="3"/>
      <c r="T46" s="3"/>
      <c r="U46" s="3"/>
      <c r="V46" s="3"/>
      <c r="W46" s="3"/>
      <c r="X46" s="3"/>
    </row>
    <row r="47" spans="1:24" x14ac:dyDescent="0.25">
      <c r="A47" s="2"/>
      <c r="B47" s="2"/>
      <c r="C47" s="2"/>
      <c r="D47" s="2"/>
      <c r="E47" s="2"/>
      <c r="F47" s="2"/>
      <c r="G47" s="3"/>
      <c r="H47" s="29"/>
      <c r="I47" s="29"/>
      <c r="J47" s="3"/>
      <c r="K47" s="3"/>
      <c r="L47" s="3"/>
      <c r="M47" s="3"/>
      <c r="N47" s="29"/>
      <c r="O47" s="29"/>
      <c r="P47" s="3"/>
      <c r="Q47" s="3"/>
      <c r="R47" s="3"/>
      <c r="S47" s="3"/>
      <c r="T47" s="3"/>
      <c r="U47" s="3"/>
      <c r="V47" s="3"/>
      <c r="W47" s="3"/>
      <c r="X47" s="3"/>
    </row>
    <row r="48" spans="1:24" x14ac:dyDescent="0.25">
      <c r="A48" s="2" t="s">
        <v>19</v>
      </c>
      <c r="B48" s="2"/>
      <c r="C48" s="21">
        <v>42662</v>
      </c>
      <c r="D48" s="2"/>
      <c r="E48" s="2"/>
      <c r="F48" s="2"/>
      <c r="G48" s="3"/>
      <c r="H48" s="29"/>
      <c r="I48" s="29"/>
      <c r="J48" s="3"/>
      <c r="K48" s="3"/>
      <c r="L48" s="3"/>
      <c r="M48" s="3"/>
      <c r="N48" s="29"/>
      <c r="O48" s="29"/>
      <c r="P48" s="3"/>
      <c r="Q48" s="3"/>
      <c r="R48" s="3"/>
      <c r="S48" s="3"/>
      <c r="T48" s="3"/>
      <c r="U48" s="3"/>
      <c r="V48" s="3"/>
      <c r="W48" s="3"/>
      <c r="X48" s="3"/>
    </row>
    <row r="49" spans="1:24" x14ac:dyDescent="0.25">
      <c r="A49" s="2"/>
      <c r="B49" s="2"/>
      <c r="C49" s="2"/>
      <c r="D49" s="2"/>
      <c r="E49" s="2"/>
      <c r="F49" s="2"/>
      <c r="G49" s="3"/>
      <c r="H49" s="29"/>
      <c r="I49" s="29"/>
      <c r="J49" s="3"/>
      <c r="K49" s="3"/>
      <c r="L49" s="3"/>
      <c r="M49" s="3"/>
      <c r="N49" s="29"/>
      <c r="O49" s="29"/>
      <c r="P49" s="3"/>
      <c r="Q49" s="3"/>
      <c r="R49" s="3"/>
      <c r="S49" s="3"/>
      <c r="T49" s="3"/>
      <c r="U49" s="3"/>
      <c r="V49" s="3"/>
      <c r="W49" s="3"/>
      <c r="X49" s="3"/>
    </row>
    <row r="50" spans="1:24" x14ac:dyDescent="0.25">
      <c r="A50" s="2" t="s">
        <v>0</v>
      </c>
      <c r="B50" s="2" t="s">
        <v>21</v>
      </c>
      <c r="D50" s="2"/>
      <c r="E50" s="53" t="s">
        <v>41</v>
      </c>
      <c r="F50" s="53"/>
      <c r="G50" s="3"/>
      <c r="H50" s="29"/>
      <c r="I50" s="29"/>
      <c r="J50" s="3"/>
      <c r="K50" s="3"/>
      <c r="L50" s="3"/>
      <c r="M50" s="3"/>
      <c r="N50" s="29"/>
      <c r="O50" s="29"/>
      <c r="P50" s="3"/>
      <c r="Q50" s="3"/>
      <c r="R50" s="3"/>
      <c r="S50" s="3"/>
      <c r="T50" s="3"/>
      <c r="U50" s="3"/>
      <c r="V50" s="3"/>
      <c r="W50" s="3"/>
      <c r="X50" s="3"/>
    </row>
    <row r="51" spans="1:24" x14ac:dyDescent="0.25">
      <c r="A51" s="2" t="s">
        <v>1</v>
      </c>
      <c r="B51" s="2" t="s">
        <v>16</v>
      </c>
      <c r="D51" s="2"/>
      <c r="E51" s="53"/>
      <c r="F51" s="53"/>
      <c r="G51" s="3"/>
      <c r="H51" s="29"/>
      <c r="I51" s="29"/>
      <c r="T51" s="3"/>
      <c r="U51" s="3"/>
      <c r="V51" s="3"/>
    </row>
    <row r="52" spans="1:24" x14ac:dyDescent="0.25">
      <c r="T52" s="3"/>
      <c r="U52" s="3"/>
      <c r="V52" s="3"/>
    </row>
    <row r="53" spans="1:24" x14ac:dyDescent="0.25">
      <c r="T53" s="3"/>
    </row>
    <row r="54" spans="1:24" x14ac:dyDescent="0.25">
      <c r="T54" s="3"/>
    </row>
  </sheetData>
  <mergeCells count="7">
    <mergeCell ref="B1:D1"/>
    <mergeCell ref="B35:F40"/>
    <mergeCell ref="E50:F51"/>
    <mergeCell ref="D42:E46"/>
    <mergeCell ref="B2:D2"/>
    <mergeCell ref="B3:D3"/>
    <mergeCell ref="B4:D4"/>
  </mergeCells>
  <dataValidations count="14">
    <dataValidation type="list" allowBlank="1" showInputMessage="1" showErrorMessage="1" promptTitle="Descuento ALEARA" prompt="Cuota Solidaria: Trabajadores NO Afiliados, aportaran para el sostenimiento del Gremio 2%._x000a_Cuota Sindical: Trabajadores Afiliados, aportaran el 3%._x000a_" sqref="B23">
      <formula1>"2%,3%"</formula1>
    </dataValidation>
    <dataValidation type="list" allowBlank="1" showInputMessage="1" showErrorMessage="1" promptTitle="Descuento AMUPEJA" prompt="Cuota Mutual: Trabajadores Asociados, aportaran el 1%._x000a__x000a_Quien sea Socio de la Mutual, también deberá ser Afiliado al Sindicato." sqref="B24">
      <formula1>"0%,1%"</formula1>
    </dataValidation>
    <dataValidation type="list" showInputMessage="1" showErrorMessage="1" sqref="F2">
      <formula1>"Si,No"</formula1>
    </dataValidation>
    <dataValidation type="list" showInputMessage="1" showErrorMessage="1" promptTitle="Jurisdicción" prompt="Seleccione la Jurisdicción donde se encuentra la Agencias._x000a_Elija de la lista." sqref="B1:D1">
      <formula1>$S$11:$S$12</formula1>
    </dataValidation>
    <dataValidation type="list" allowBlank="1" showInputMessage="1" showErrorMessage="1" sqref="B1:D1">
      <formula1>$S$11:$S$12</formula1>
    </dataValidation>
    <dataValidation allowBlank="1" showInputMessage="1" showErrorMessage="1" promptTitle="Fecha de Ingreso" prompt="Indique la Fecha de Ingreso, para el calculo de la Antigüedad._x000a_Formato: _x000a_DD-MM-AAAA _x000a_(Ej. 19-10-1994)" sqref="B2:D2"/>
    <dataValidation allowBlank="1" showInputMessage="1" showErrorMessage="1" promptTitle="Carga Laboral" prompt="Indique Cantidad de Horas Trabajadas ya sean por Día, por Semana o por Mes._x000a_Ejemplo:_x000a_8_x000a_48_x000a_200" sqref="B8"/>
    <dataValidation allowBlank="1" showInputMessage="1" showErrorMessage="1" promptTitle="Feriados Nacionales Trabajados" prompt="Indique cantidad de Días Feriados en el mes ha Trabajados._x000a_Los Feriados Nacionales pueden o no tener Sorteos, si los hay y ese día se trabaja no importa la cantidad de sorteos, deberá indicarse._x000a_Fuente:_x000a_https://www.argentina.gob.ar/interior/feriados_x000a_" sqref="B10"/>
    <dataValidation allowBlank="1" showInputMessage="1" showErrorMessage="1" promptTitle="Día Nac del Trabajador de ALEARA" prompt="Cada 19 de Octubre, es el Día del Trabajador de ALEARA, si es trabajado tendrá el mismo significado que si fuera un Feriado Nacional._x000a_Deberá indicarse 1, si liquidándose el mes de Octubre el Trabajador hubiera prestado servicio. O quedará en 0." sqref="B11"/>
    <dataValidation allowBlank="1" showInputMessage="1" showErrorMessage="1" promptTitle="Horas Extras Comunes" prompt="Se deberá indicar, en caso que se hubieran trabajado horas suplantarías/adicionales a la Jornada Normal y Habitual, el acumulado durante el mes en los días Lunes a Viernes. (que no fueran feriados)_x000a_Conforme el Decreto 484/2000_x000a_Ejemplo:_x000a_5_x000a_7,5" sqref="B12"/>
    <dataValidation allowBlank="1" showInputMessage="1" showErrorMessage="1" promptTitle="Horas Extras Especiales" prompt="Se deberá indicar, en caso que se hubieran trabajado horas suplantarías/adicionales a la Jornada Normal y Habitual, el acumulado durante el mes en los días Sabados, Domingos o Feriados._x000a_Conforme el Decreto 484/2000_x000a_Ejemplo:_x000a_5_x000a_7,5" sqref="B13"/>
    <dataValidation type="list" showInputMessage="1" showErrorMessage="1" promptTitle="Categoría" prompt="Seleccione la Categoría de Convenio correspondiete._x000a_Elija de la Lista." sqref="B4:D4">
      <formula1>IF($B$1="CABA",$S$2:$W$2,$S$6:$U$6)</formula1>
    </dataValidation>
    <dataValidation type="list" allowBlank="1" showInputMessage="1" showErrorMessage="1" sqref="B4:D4">
      <formula1>IF($B$1=$S$11,#REF!,#REF!)</formula1>
    </dataValidation>
    <dataValidation allowBlank="1" showInputMessage="1" showErrorMessage="1" promptTitle="Fecha de Ingreso" prompt="Indique el Mes a liquida,r para el obtener el Sueldo Correspondiente._x000a_Formato: _x000a_MMM-AAAA _x000a_(Ej. Feb-2021)" sqref="B3:D3"/>
  </dataValidations>
  <printOptions horizontalCentered="1"/>
  <pageMargins left="0" right="0" top="0" bottom="0" header="0" footer="0"/>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Modelo de Recibo</vt:lpstr>
      <vt:lpstr>'Modelo de Recibo'!Área_de_impresión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Agencias</dc:creator>
  <cp:lastModifiedBy>Agencias</cp:lastModifiedBy>
  <cp:lastPrinted>2021-02-24T15:24:07Z</cp:lastPrinted>
  <dcterms:created xsi:type="dcterms:W3CDTF">2015-07-10T17:10:22Z</dcterms:created>
  <dcterms:modified xsi:type="dcterms:W3CDTF">2022-02-11T12:17:18Z</dcterms:modified>
</cp:coreProperties>
</file>