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G:\GANANCIAS 2022\"/>
    </mc:Choice>
  </mc:AlternateContent>
  <xr:revisionPtr revIDLastSave="0" documentId="13_ncr:1_{E07A1782-47E1-4714-836F-CD051F76DB5B}" xr6:coauthVersionLast="47" xr6:coauthVersionMax="47" xr10:uidLastSave="{00000000-0000-0000-0000-000000000000}"/>
  <bookViews>
    <workbookView xWindow="-120" yWindow="-120" windowWidth="29040" windowHeight="15840" xr2:uid="{00000000-000D-0000-FFFF-FFFF00000000}"/>
  </bookViews>
  <sheets>
    <sheet name="Limpia" sheetId="12" r:id="rId1"/>
    <sheet name="Tablas" sheetId="1" r:id="rId2"/>
    <sheet name="Instructivo" sheetId="6" r:id="rId3"/>
    <sheet name="Aclaraciones" sheetId="7" r:id="rId4"/>
    <sheet name="Metodologia" sheetId="9" r:id="rId5"/>
    <sheet name="Anexo" sheetId="11" r:id="rId6"/>
    <sheet name="F1357" sheetId="13" r:id="rId7"/>
    <sheet name="Créditos" sheetId="14" r:id="rId8"/>
  </sheets>
  <definedNames>
    <definedName name="_xlnm._FilterDatabase" localSheetId="0" hidden="1">Limpia!$A$12:$B$12</definedName>
    <definedName name="_xlnm._FilterDatabase" localSheetId="1" hidden="1">Tablas!$A$119:$X$352</definedName>
    <definedName name="Anexo1">Anexo!$A$4:$C$400</definedName>
    <definedName name="Anexo10">Anexo!$AB$4:$AD$400</definedName>
    <definedName name="Anexo11">Anexo!$AE$4:$AG$400</definedName>
    <definedName name="Anexo12">Anexo!$AH$4:$AJ$400</definedName>
    <definedName name="Anexo2">Anexo!$D$4:$F$400</definedName>
    <definedName name="Anexo3">Anexo!$G$4:$I$400</definedName>
    <definedName name="Anexo4">Anexo!$J$4:$L$400</definedName>
    <definedName name="Anexo5">Anexo!$M$4:$O$400</definedName>
    <definedName name="Anexo6">Anexo!$P$4:$R$400</definedName>
    <definedName name="Anexo7">Anexo!$S$4:$U$400</definedName>
    <definedName name="Anexo8">Anexo!$V$4:$X$400</definedName>
    <definedName name="Anexo9">Anexo!$Y$4:$AA$400</definedName>
    <definedName name="Escala1">Tablas!$A$5:$C$14</definedName>
    <definedName name="Escala10">Tablas!$J$18:$L$27</definedName>
    <definedName name="Escala11">Tablas!$M$18:$O$27</definedName>
    <definedName name="Escala12">Tablas!$P$18:$R$27</definedName>
    <definedName name="Escala2">Tablas!$D$5:$F$14</definedName>
    <definedName name="Escala3">Tablas!$G$5:$I$14</definedName>
    <definedName name="Escala4">Tablas!$J$5:$L$14</definedName>
    <definedName name="Escala5">Tablas!$M$5:$O$14</definedName>
    <definedName name="Escala6">Tablas!$P$5:$R$14</definedName>
    <definedName name="Escala7">Tablas!$A$18:$C$27</definedName>
    <definedName name="Escala8">Tablas!$D$18:$F$27</definedName>
    <definedName name="Escala9">Tablas!$G$18:$I$27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211" i="12" l="1"/>
  <c r="T211" i="12"/>
  <c r="P234" i="11"/>
  <c r="P233" i="11"/>
  <c r="P232" i="11"/>
  <c r="P231" i="11"/>
  <c r="P230" i="11"/>
  <c r="P229" i="11"/>
  <c r="P228" i="11"/>
  <c r="P227" i="11"/>
  <c r="P226" i="11"/>
  <c r="P225" i="11"/>
  <c r="P224" i="11"/>
  <c r="P223" i="11"/>
  <c r="P222" i="11"/>
  <c r="P221" i="11"/>
  <c r="P220" i="11"/>
  <c r="P219" i="11"/>
  <c r="P218" i="11"/>
  <c r="P217" i="11"/>
  <c r="P216" i="11"/>
  <c r="P215" i="11"/>
  <c r="P214" i="11"/>
  <c r="P213" i="11"/>
  <c r="P212" i="11"/>
  <c r="P211" i="11"/>
  <c r="P210" i="11"/>
  <c r="P209" i="11"/>
  <c r="P208" i="11"/>
  <c r="P207" i="11"/>
  <c r="P206" i="11"/>
  <c r="P205" i="11"/>
  <c r="P204" i="11"/>
  <c r="P203" i="11"/>
  <c r="P202" i="11"/>
  <c r="P201" i="11"/>
  <c r="P200" i="11"/>
  <c r="P199" i="11"/>
  <c r="P198" i="11"/>
  <c r="P197" i="11"/>
  <c r="P196" i="11"/>
  <c r="P195" i="11"/>
  <c r="P194" i="11"/>
  <c r="P193" i="11"/>
  <c r="P192" i="11"/>
  <c r="P191" i="11"/>
  <c r="P190" i="11"/>
  <c r="P189" i="11"/>
  <c r="P188" i="11"/>
  <c r="P187" i="11"/>
  <c r="P186" i="11"/>
  <c r="P185" i="11"/>
  <c r="P184" i="11"/>
  <c r="P183" i="11"/>
  <c r="P182" i="11"/>
  <c r="P181" i="11"/>
  <c r="P180" i="11"/>
  <c r="P179" i="11"/>
  <c r="P178" i="11"/>
  <c r="P177" i="11"/>
  <c r="P176" i="11"/>
  <c r="P175" i="11"/>
  <c r="P174" i="11"/>
  <c r="P173" i="11"/>
  <c r="P172" i="11"/>
  <c r="P171" i="11"/>
  <c r="P170" i="11"/>
  <c r="P169" i="11"/>
  <c r="P168" i="11"/>
  <c r="P167" i="11"/>
  <c r="P166" i="11"/>
  <c r="P165" i="11"/>
  <c r="P164" i="11"/>
  <c r="P163" i="11"/>
  <c r="P162" i="11"/>
  <c r="P161" i="11"/>
  <c r="P160" i="11"/>
  <c r="P159" i="11"/>
  <c r="P158" i="11"/>
  <c r="P157" i="11"/>
  <c r="P156" i="11"/>
  <c r="P155" i="11"/>
  <c r="P154" i="11"/>
  <c r="P153" i="11"/>
  <c r="P152" i="11"/>
  <c r="P151" i="11"/>
  <c r="P150" i="11"/>
  <c r="P149" i="11"/>
  <c r="P148" i="11"/>
  <c r="P147" i="11"/>
  <c r="P146" i="11"/>
  <c r="P145" i="11"/>
  <c r="P144" i="11"/>
  <c r="P143" i="11"/>
  <c r="P142" i="11"/>
  <c r="P141" i="11"/>
  <c r="P140" i="11"/>
  <c r="P139" i="11"/>
  <c r="P138" i="11"/>
  <c r="P137" i="11"/>
  <c r="P136" i="11"/>
  <c r="P135" i="11"/>
  <c r="P134" i="11"/>
  <c r="P133" i="11"/>
  <c r="P132" i="11"/>
  <c r="P131" i="11"/>
  <c r="P130" i="11"/>
  <c r="P129" i="11"/>
  <c r="P128" i="11"/>
  <c r="P127" i="11"/>
  <c r="P126" i="11"/>
  <c r="P125" i="11"/>
  <c r="P124" i="11"/>
  <c r="P123" i="11"/>
  <c r="P122" i="11"/>
  <c r="P121" i="11"/>
  <c r="P120" i="11"/>
  <c r="P119" i="11"/>
  <c r="P118" i="11"/>
  <c r="P117" i="11"/>
  <c r="P116" i="11"/>
  <c r="P115" i="11"/>
  <c r="P114" i="11"/>
  <c r="P113" i="11"/>
  <c r="P112" i="11"/>
  <c r="P111" i="11"/>
  <c r="P110" i="11"/>
  <c r="P109" i="11"/>
  <c r="P108" i="11"/>
  <c r="P107" i="11"/>
  <c r="P106" i="11"/>
  <c r="P105" i="11"/>
  <c r="P104" i="11"/>
  <c r="P103" i="11"/>
  <c r="P102" i="11"/>
  <c r="P101" i="11"/>
  <c r="P100" i="11"/>
  <c r="P99" i="11"/>
  <c r="P98" i="11"/>
  <c r="P97" i="11"/>
  <c r="P96" i="11"/>
  <c r="P95" i="11"/>
  <c r="P94" i="11"/>
  <c r="P93" i="11"/>
  <c r="P92" i="11"/>
  <c r="P91" i="11"/>
  <c r="P90" i="11"/>
  <c r="P89" i="11"/>
  <c r="P88" i="11"/>
  <c r="P87" i="11"/>
  <c r="P86" i="11"/>
  <c r="P85" i="11"/>
  <c r="P84" i="11"/>
  <c r="P83" i="11"/>
  <c r="P82" i="11"/>
  <c r="P81" i="11"/>
  <c r="P80" i="11"/>
  <c r="P79" i="11"/>
  <c r="P78" i="11"/>
  <c r="P77" i="11"/>
  <c r="P76" i="11"/>
  <c r="P75" i="11"/>
  <c r="P74" i="11"/>
  <c r="P73" i="11"/>
  <c r="P72" i="11"/>
  <c r="P71" i="11"/>
  <c r="P70" i="11"/>
  <c r="P69" i="11"/>
  <c r="P68" i="11"/>
  <c r="P67" i="11"/>
  <c r="P66" i="11"/>
  <c r="P65" i="11"/>
  <c r="P64" i="11"/>
  <c r="P63" i="11"/>
  <c r="P62" i="11"/>
  <c r="P61" i="11"/>
  <c r="P60" i="11"/>
  <c r="P59" i="11"/>
  <c r="P58" i="11"/>
  <c r="P57" i="11"/>
  <c r="P56" i="11"/>
  <c r="P55" i="11"/>
  <c r="P54" i="11"/>
  <c r="P53" i="11"/>
  <c r="P52" i="11"/>
  <c r="P51" i="11"/>
  <c r="P50" i="11"/>
  <c r="P49" i="11"/>
  <c r="P48" i="11"/>
  <c r="P47" i="11"/>
  <c r="P46" i="11"/>
  <c r="P45" i="11"/>
  <c r="P44" i="11"/>
  <c r="P43" i="11"/>
  <c r="P42" i="11"/>
  <c r="P41" i="11"/>
  <c r="P40" i="11"/>
  <c r="P39" i="11"/>
  <c r="P38" i="1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P6" i="11"/>
  <c r="P5" i="11"/>
  <c r="R234" i="11"/>
  <c r="U234" i="11" s="1"/>
  <c r="X234" i="11" s="1"/>
  <c r="AA234" i="11" s="1"/>
  <c r="AD234" i="11" s="1"/>
  <c r="AG234" i="11" s="1"/>
  <c r="AJ234" i="11" s="1"/>
  <c r="S234" i="11"/>
  <c r="V234" i="11" s="1"/>
  <c r="Y234" i="11" s="1"/>
  <c r="AB234" i="11" s="1"/>
  <c r="AE234" i="11" s="1"/>
  <c r="AH234" i="11" s="1"/>
  <c r="W234" i="11"/>
  <c r="Z234" i="11" s="1"/>
  <c r="AC234" i="11" s="1"/>
  <c r="AF234" i="11" s="1"/>
  <c r="AI234" i="11" s="1"/>
  <c r="S121" i="11"/>
  <c r="S233" i="11"/>
  <c r="S232" i="11"/>
  <c r="S231" i="11"/>
  <c r="S230" i="11"/>
  <c r="S229" i="11"/>
  <c r="S228" i="11"/>
  <c r="S227" i="11"/>
  <c r="S226" i="11"/>
  <c r="S225" i="11"/>
  <c r="S224" i="11"/>
  <c r="S223" i="11"/>
  <c r="S222" i="11"/>
  <c r="S221" i="11"/>
  <c r="S220" i="11"/>
  <c r="S219" i="11"/>
  <c r="S218" i="11"/>
  <c r="S217" i="11"/>
  <c r="S216" i="11"/>
  <c r="S215" i="11"/>
  <c r="S214" i="11"/>
  <c r="S213" i="11"/>
  <c r="S212" i="11"/>
  <c r="S211" i="11"/>
  <c r="S210" i="11"/>
  <c r="S209" i="11"/>
  <c r="S208" i="11"/>
  <c r="S207" i="11"/>
  <c r="S206" i="11"/>
  <c r="S205" i="11"/>
  <c r="S204" i="11"/>
  <c r="S203" i="11"/>
  <c r="S202" i="11"/>
  <c r="S201" i="11"/>
  <c r="S200" i="11"/>
  <c r="S199" i="11"/>
  <c r="S198" i="11"/>
  <c r="S197" i="11"/>
  <c r="S196" i="11"/>
  <c r="S195" i="11"/>
  <c r="S194" i="11"/>
  <c r="S193" i="11"/>
  <c r="S192" i="11"/>
  <c r="S191" i="11"/>
  <c r="S190" i="11"/>
  <c r="S189" i="11"/>
  <c r="S188" i="11"/>
  <c r="S187" i="11"/>
  <c r="S186" i="11"/>
  <c r="S185" i="11"/>
  <c r="S184" i="11"/>
  <c r="S183" i="11"/>
  <c r="S182" i="11"/>
  <c r="S181" i="11"/>
  <c r="S180" i="11"/>
  <c r="S179" i="11"/>
  <c r="S178" i="11"/>
  <c r="S177" i="11"/>
  <c r="S176" i="11"/>
  <c r="S175" i="11"/>
  <c r="S174" i="11"/>
  <c r="S173" i="11"/>
  <c r="S172" i="11"/>
  <c r="S171" i="11"/>
  <c r="S170" i="11"/>
  <c r="S169" i="11"/>
  <c r="S168" i="11"/>
  <c r="S167" i="11"/>
  <c r="S166" i="11"/>
  <c r="S165" i="11"/>
  <c r="S164" i="11"/>
  <c r="S163" i="11"/>
  <c r="S162" i="11"/>
  <c r="S161" i="11"/>
  <c r="S160" i="11"/>
  <c r="S159" i="11"/>
  <c r="S158" i="11"/>
  <c r="S157" i="11"/>
  <c r="S156" i="11"/>
  <c r="S155" i="11"/>
  <c r="S154" i="11"/>
  <c r="S153" i="11"/>
  <c r="S152" i="11"/>
  <c r="S151" i="11"/>
  <c r="S150" i="11"/>
  <c r="S149" i="11"/>
  <c r="S148" i="11"/>
  <c r="S147" i="11"/>
  <c r="S146" i="11"/>
  <c r="S145" i="11"/>
  <c r="S144" i="11"/>
  <c r="S143" i="11"/>
  <c r="S142" i="11"/>
  <c r="S141" i="11"/>
  <c r="S140" i="11"/>
  <c r="S139" i="11"/>
  <c r="S138" i="11"/>
  <c r="S137" i="11"/>
  <c r="S136" i="11"/>
  <c r="S135" i="11"/>
  <c r="S134" i="11"/>
  <c r="S133" i="11"/>
  <c r="S132" i="11"/>
  <c r="S131" i="11"/>
  <c r="S130" i="11"/>
  <c r="S129" i="11"/>
  <c r="S128" i="11"/>
  <c r="S127" i="11"/>
  <c r="S126" i="11"/>
  <c r="S125" i="11"/>
  <c r="S124" i="11"/>
  <c r="S123" i="11"/>
  <c r="S122" i="11"/>
  <c r="S120" i="11"/>
  <c r="S119" i="11"/>
  <c r="S118" i="11"/>
  <c r="S117" i="11"/>
  <c r="S116" i="11"/>
  <c r="S115" i="11"/>
  <c r="S114" i="11"/>
  <c r="S113" i="11"/>
  <c r="S112" i="11"/>
  <c r="S111" i="11"/>
  <c r="S110" i="11"/>
  <c r="S109" i="11"/>
  <c r="S108" i="11"/>
  <c r="S107" i="11"/>
  <c r="S106" i="11"/>
  <c r="S105" i="11"/>
  <c r="S104" i="11"/>
  <c r="S103" i="11"/>
  <c r="S102" i="11"/>
  <c r="S101" i="11"/>
  <c r="S100" i="11"/>
  <c r="S99" i="11"/>
  <c r="S98" i="11"/>
  <c r="S97" i="11"/>
  <c r="S96" i="11"/>
  <c r="S95" i="11"/>
  <c r="S94" i="11"/>
  <c r="S93" i="11"/>
  <c r="S92" i="11"/>
  <c r="S91" i="11"/>
  <c r="S90" i="11"/>
  <c r="S89" i="11"/>
  <c r="S88" i="11"/>
  <c r="S87" i="11"/>
  <c r="S86" i="11"/>
  <c r="S85" i="11"/>
  <c r="S84" i="11"/>
  <c r="S83" i="11"/>
  <c r="S82" i="11"/>
  <c r="S81" i="11"/>
  <c r="S80" i="11"/>
  <c r="S79" i="11"/>
  <c r="S78" i="11"/>
  <c r="S77" i="11"/>
  <c r="S76" i="11"/>
  <c r="S75" i="11"/>
  <c r="S74" i="11"/>
  <c r="S73" i="11"/>
  <c r="S72" i="11"/>
  <c r="S71" i="11"/>
  <c r="S70" i="11"/>
  <c r="S69" i="11"/>
  <c r="S68" i="11"/>
  <c r="S67" i="11"/>
  <c r="S66" i="11"/>
  <c r="S65" i="11"/>
  <c r="S64" i="11"/>
  <c r="S63" i="11"/>
  <c r="S62" i="11"/>
  <c r="S61" i="11"/>
  <c r="S60" i="11"/>
  <c r="S59" i="11"/>
  <c r="S58" i="11"/>
  <c r="S57" i="11"/>
  <c r="S56" i="11"/>
  <c r="S55" i="11"/>
  <c r="S54" i="11"/>
  <c r="S53" i="11"/>
  <c r="S52" i="11"/>
  <c r="S51" i="11"/>
  <c r="S50" i="11"/>
  <c r="S49" i="11"/>
  <c r="S48" i="11"/>
  <c r="S47" i="11"/>
  <c r="S46" i="11"/>
  <c r="S45" i="11"/>
  <c r="S44" i="11"/>
  <c r="S43" i="11"/>
  <c r="S42" i="11"/>
  <c r="S41" i="11"/>
  <c r="S4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S9" i="11"/>
  <c r="S8" i="11"/>
  <c r="S7" i="11"/>
  <c r="S6" i="11"/>
  <c r="S5" i="11"/>
  <c r="I114" i="1" l="1"/>
  <c r="J114" i="1" s="1"/>
  <c r="K114" i="1" s="1"/>
  <c r="L114" i="1" s="1"/>
  <c r="M114" i="1" s="1"/>
  <c r="I113" i="1"/>
  <c r="J113" i="1" s="1"/>
  <c r="K113" i="1" s="1"/>
  <c r="L113" i="1" s="1"/>
  <c r="M113" i="1" s="1"/>
  <c r="D15" i="13" l="1"/>
  <c r="E6" i="13"/>
  <c r="V215" i="12" l="1"/>
  <c r="V214" i="12"/>
  <c r="E95" i="1" l="1"/>
  <c r="D95" i="1"/>
  <c r="E79" i="1"/>
  <c r="D79" i="1"/>
  <c r="V109" i="12" l="1"/>
  <c r="V108" i="12"/>
  <c r="V107" i="12"/>
  <c r="V106" i="12"/>
  <c r="V105" i="12"/>
  <c r="V104" i="12"/>
  <c r="V103" i="12"/>
  <c r="V102" i="12"/>
  <c r="V101" i="12"/>
  <c r="V100" i="12"/>
  <c r="V99" i="12"/>
  <c r="V98" i="12"/>
  <c r="V97" i="12"/>
  <c r="V199" i="12" s="1"/>
  <c r="U117" i="12"/>
  <c r="T117" i="12"/>
  <c r="S117" i="12"/>
  <c r="R117" i="12"/>
  <c r="Q117" i="12"/>
  <c r="P117" i="12"/>
  <c r="O117" i="12"/>
  <c r="N117" i="12"/>
  <c r="M117" i="12"/>
  <c r="L117" i="12"/>
  <c r="K117" i="12"/>
  <c r="L217" i="12" s="1"/>
  <c r="J117" i="12"/>
  <c r="I117" i="12"/>
  <c r="H117" i="12"/>
  <c r="M217" i="12" s="1"/>
  <c r="K217" i="12"/>
  <c r="J217" i="12"/>
  <c r="I217" i="12"/>
  <c r="D200" i="12"/>
  <c r="D199" i="12"/>
  <c r="V198" i="12"/>
  <c r="V197" i="12"/>
  <c r="V190" i="12"/>
  <c r="U190" i="12"/>
  <c r="T190" i="12"/>
  <c r="S190" i="12"/>
  <c r="R190" i="12"/>
  <c r="Q190" i="12"/>
  <c r="P190" i="12"/>
  <c r="O190" i="12"/>
  <c r="N190" i="12"/>
  <c r="M190" i="12"/>
  <c r="L190" i="12"/>
  <c r="K190" i="12"/>
  <c r="J190" i="12"/>
  <c r="I190" i="12"/>
  <c r="H190" i="12"/>
  <c r="V189" i="12"/>
  <c r="U189" i="12"/>
  <c r="T189" i="12"/>
  <c r="S189" i="12"/>
  <c r="R189" i="12"/>
  <c r="Q189" i="12"/>
  <c r="P189" i="12"/>
  <c r="O189" i="12"/>
  <c r="N189" i="12"/>
  <c r="M189" i="12"/>
  <c r="L189" i="12"/>
  <c r="K189" i="12"/>
  <c r="J189" i="12"/>
  <c r="I189" i="12"/>
  <c r="H189" i="12"/>
  <c r="V188" i="12"/>
  <c r="U188" i="12"/>
  <c r="T188" i="12"/>
  <c r="S188" i="12"/>
  <c r="R188" i="12"/>
  <c r="Q188" i="12"/>
  <c r="P188" i="12"/>
  <c r="O188" i="12"/>
  <c r="N188" i="12"/>
  <c r="M188" i="12"/>
  <c r="L188" i="12"/>
  <c r="K188" i="12"/>
  <c r="J188" i="12"/>
  <c r="I188" i="12"/>
  <c r="H188" i="12"/>
  <c r="V187" i="12"/>
  <c r="U187" i="12"/>
  <c r="T187" i="12"/>
  <c r="S187" i="12"/>
  <c r="R187" i="12"/>
  <c r="Q187" i="12"/>
  <c r="P187" i="12"/>
  <c r="O187" i="12"/>
  <c r="N187" i="12"/>
  <c r="M187" i="12"/>
  <c r="L187" i="12"/>
  <c r="K187" i="12"/>
  <c r="J187" i="12"/>
  <c r="I187" i="12"/>
  <c r="H187" i="12"/>
  <c r="V186" i="12"/>
  <c r="U186" i="12"/>
  <c r="T186" i="12"/>
  <c r="S186" i="12"/>
  <c r="R186" i="12"/>
  <c r="Q186" i="12"/>
  <c r="P186" i="12"/>
  <c r="O186" i="12"/>
  <c r="N186" i="12"/>
  <c r="M186" i="12"/>
  <c r="L186" i="12"/>
  <c r="K186" i="12"/>
  <c r="J186" i="12"/>
  <c r="I186" i="12"/>
  <c r="H186" i="12"/>
  <c r="V185" i="12"/>
  <c r="U185" i="12"/>
  <c r="T185" i="12"/>
  <c r="S185" i="12"/>
  <c r="R185" i="12"/>
  <c r="Q185" i="12"/>
  <c r="P185" i="12"/>
  <c r="O185" i="12"/>
  <c r="N185" i="12"/>
  <c r="M185" i="12"/>
  <c r="L185" i="12"/>
  <c r="K185" i="12"/>
  <c r="J185" i="12"/>
  <c r="I185" i="12"/>
  <c r="H185" i="12"/>
  <c r="V184" i="12"/>
  <c r="U184" i="12"/>
  <c r="T184" i="12"/>
  <c r="S184" i="12"/>
  <c r="R184" i="12"/>
  <c r="Q184" i="12"/>
  <c r="P184" i="12"/>
  <c r="O184" i="12"/>
  <c r="N184" i="12"/>
  <c r="M184" i="12"/>
  <c r="L184" i="12"/>
  <c r="K184" i="12"/>
  <c r="J184" i="12"/>
  <c r="I184" i="12"/>
  <c r="H184" i="12"/>
  <c r="V183" i="12"/>
  <c r="V182" i="12"/>
  <c r="V181" i="12"/>
  <c r="V180" i="12"/>
  <c r="U180" i="12"/>
  <c r="T180" i="12"/>
  <c r="S180" i="12"/>
  <c r="R180" i="12"/>
  <c r="Q180" i="12"/>
  <c r="P180" i="12"/>
  <c r="O180" i="12"/>
  <c r="N180" i="12"/>
  <c r="M180" i="12"/>
  <c r="L180" i="12"/>
  <c r="K180" i="12"/>
  <c r="J180" i="12"/>
  <c r="I180" i="12"/>
  <c r="H180" i="12"/>
  <c r="V179" i="12"/>
  <c r="U179" i="12"/>
  <c r="T179" i="12"/>
  <c r="S179" i="12"/>
  <c r="R179" i="12"/>
  <c r="Q179" i="12"/>
  <c r="P179" i="12"/>
  <c r="O179" i="12"/>
  <c r="N179" i="12"/>
  <c r="M179" i="12"/>
  <c r="L179" i="12"/>
  <c r="K179" i="12"/>
  <c r="J179" i="12"/>
  <c r="I179" i="12"/>
  <c r="H179" i="12"/>
  <c r="V178" i="12"/>
  <c r="V177" i="12"/>
  <c r="V176" i="12"/>
  <c r="V175" i="12"/>
  <c r="U149" i="12"/>
  <c r="T149" i="12"/>
  <c r="S149" i="12"/>
  <c r="R149" i="12"/>
  <c r="Q149" i="12"/>
  <c r="P149" i="12"/>
  <c r="O149" i="12"/>
  <c r="N149" i="12"/>
  <c r="M149" i="12"/>
  <c r="L149" i="12"/>
  <c r="K149" i="12"/>
  <c r="J149" i="12"/>
  <c r="I149" i="12"/>
  <c r="U148" i="12"/>
  <c r="T148" i="12"/>
  <c r="S148" i="12"/>
  <c r="R148" i="12"/>
  <c r="Q148" i="12"/>
  <c r="P148" i="12"/>
  <c r="O148" i="12"/>
  <c r="N148" i="12"/>
  <c r="M148" i="12"/>
  <c r="L148" i="12"/>
  <c r="K148" i="12"/>
  <c r="J148" i="12"/>
  <c r="I148" i="12"/>
  <c r="U146" i="12"/>
  <c r="T146" i="12"/>
  <c r="S146" i="12"/>
  <c r="R146" i="12"/>
  <c r="Q146" i="12"/>
  <c r="P146" i="12"/>
  <c r="O146" i="12"/>
  <c r="N146" i="12"/>
  <c r="M146" i="12"/>
  <c r="L146" i="12"/>
  <c r="K146" i="12"/>
  <c r="J146" i="12"/>
  <c r="I146" i="12"/>
  <c r="H146" i="12"/>
  <c r="U144" i="12"/>
  <c r="T144" i="12"/>
  <c r="S144" i="12"/>
  <c r="R144" i="12"/>
  <c r="Q144" i="12"/>
  <c r="P144" i="12"/>
  <c r="O144" i="12"/>
  <c r="N144" i="12"/>
  <c r="M144" i="12"/>
  <c r="L144" i="12"/>
  <c r="K144" i="12"/>
  <c r="J144" i="12"/>
  <c r="I144" i="12"/>
  <c r="H144" i="12"/>
  <c r="U142" i="12"/>
  <c r="T142" i="12"/>
  <c r="S142" i="12"/>
  <c r="R142" i="12"/>
  <c r="Q142" i="12"/>
  <c r="P142" i="12"/>
  <c r="O142" i="12"/>
  <c r="N142" i="12"/>
  <c r="M142" i="12"/>
  <c r="L142" i="12"/>
  <c r="K142" i="12"/>
  <c r="J142" i="12"/>
  <c r="I142" i="12"/>
  <c r="H142" i="12"/>
  <c r="U141" i="12"/>
  <c r="T141" i="12"/>
  <c r="S141" i="12"/>
  <c r="R141" i="12"/>
  <c r="Q141" i="12"/>
  <c r="P141" i="12"/>
  <c r="O141" i="12"/>
  <c r="N141" i="12"/>
  <c r="M141" i="12"/>
  <c r="L141" i="12"/>
  <c r="K141" i="12"/>
  <c r="J141" i="12"/>
  <c r="I141" i="12"/>
  <c r="H141" i="12"/>
  <c r="U135" i="12"/>
  <c r="T135" i="12"/>
  <c r="S135" i="12"/>
  <c r="R135" i="12"/>
  <c r="Q135" i="12"/>
  <c r="P135" i="12"/>
  <c r="O135" i="12"/>
  <c r="N135" i="12"/>
  <c r="M135" i="12"/>
  <c r="L135" i="12"/>
  <c r="K135" i="12"/>
  <c r="J135" i="12"/>
  <c r="I135" i="12"/>
  <c r="H135" i="12"/>
  <c r="U132" i="12"/>
  <c r="T132" i="12"/>
  <c r="T133" i="12" s="1"/>
  <c r="T134" i="12" s="1"/>
  <c r="S132" i="12"/>
  <c r="R132" i="12"/>
  <c r="R133" i="12" s="1"/>
  <c r="Q132" i="12"/>
  <c r="P132" i="12"/>
  <c r="P133" i="12" s="1"/>
  <c r="P134" i="12" s="1"/>
  <c r="O132" i="12"/>
  <c r="N132" i="12"/>
  <c r="N133" i="12" s="1"/>
  <c r="N134" i="12" s="1"/>
  <c r="M132" i="12"/>
  <c r="L132" i="12"/>
  <c r="L133" i="12" s="1"/>
  <c r="L134" i="12" s="1"/>
  <c r="K132" i="12"/>
  <c r="J132" i="12"/>
  <c r="J133" i="12" s="1"/>
  <c r="J134" i="12" s="1"/>
  <c r="I132" i="12"/>
  <c r="H132" i="12"/>
  <c r="H133" i="12" s="1"/>
  <c r="H134" i="12" s="1"/>
  <c r="U127" i="12"/>
  <c r="T127" i="12"/>
  <c r="S127" i="12"/>
  <c r="R127" i="12"/>
  <c r="Q127" i="12"/>
  <c r="P127" i="12"/>
  <c r="O127" i="12"/>
  <c r="N127" i="12"/>
  <c r="M127" i="12"/>
  <c r="L127" i="12"/>
  <c r="K127" i="12"/>
  <c r="J127" i="12"/>
  <c r="I127" i="12"/>
  <c r="H127" i="12"/>
  <c r="U126" i="12"/>
  <c r="T126" i="12"/>
  <c r="S126" i="12"/>
  <c r="R126" i="12"/>
  <c r="Q126" i="12"/>
  <c r="P126" i="12"/>
  <c r="O126" i="12"/>
  <c r="N126" i="12"/>
  <c r="M126" i="12"/>
  <c r="L126" i="12"/>
  <c r="K126" i="12"/>
  <c r="J126" i="12"/>
  <c r="I126" i="12"/>
  <c r="H126" i="12"/>
  <c r="U121" i="12"/>
  <c r="T121" i="12"/>
  <c r="S121" i="12"/>
  <c r="R121" i="12"/>
  <c r="Q121" i="12"/>
  <c r="P121" i="12"/>
  <c r="O121" i="12"/>
  <c r="N121" i="12"/>
  <c r="M121" i="12"/>
  <c r="L121" i="12"/>
  <c r="K121" i="12"/>
  <c r="J121" i="12"/>
  <c r="I121" i="12"/>
  <c r="H121" i="12"/>
  <c r="U120" i="12"/>
  <c r="T120" i="12"/>
  <c r="S120" i="12"/>
  <c r="R120" i="12"/>
  <c r="Q120" i="12"/>
  <c r="P120" i="12"/>
  <c r="O120" i="12"/>
  <c r="N120" i="12"/>
  <c r="M120" i="12"/>
  <c r="L120" i="12"/>
  <c r="K120" i="12"/>
  <c r="J120" i="12"/>
  <c r="I120" i="12"/>
  <c r="H120" i="12"/>
  <c r="U70" i="12"/>
  <c r="T70" i="12"/>
  <c r="S70" i="12"/>
  <c r="R70" i="12"/>
  <c r="Q70" i="12"/>
  <c r="P70" i="12"/>
  <c r="O70" i="12"/>
  <c r="N70" i="12"/>
  <c r="M70" i="12"/>
  <c r="L70" i="12"/>
  <c r="K70" i="12"/>
  <c r="J70" i="12"/>
  <c r="I70" i="12"/>
  <c r="H70" i="12"/>
  <c r="X69" i="12"/>
  <c r="X68" i="12"/>
  <c r="X67" i="12"/>
  <c r="X66" i="12"/>
  <c r="X65" i="12"/>
  <c r="U63" i="12"/>
  <c r="T63" i="12"/>
  <c r="S63" i="12"/>
  <c r="R63" i="12"/>
  <c r="Q63" i="12"/>
  <c r="P63" i="12"/>
  <c r="O63" i="12"/>
  <c r="N63" i="12"/>
  <c r="M63" i="12"/>
  <c r="L63" i="12"/>
  <c r="K63" i="12"/>
  <c r="J63" i="12"/>
  <c r="I63" i="12"/>
  <c r="H63" i="12"/>
  <c r="X62" i="12"/>
  <c r="W62" i="12" s="1"/>
  <c r="X61" i="12"/>
  <c r="X60" i="12"/>
  <c r="X59" i="12"/>
  <c r="X58" i="12"/>
  <c r="X57" i="12"/>
  <c r="V57" i="12" s="1"/>
  <c r="X56" i="12"/>
  <c r="U54" i="12"/>
  <c r="T54" i="12"/>
  <c r="S54" i="12"/>
  <c r="R54" i="12"/>
  <c r="Q54" i="12"/>
  <c r="P54" i="12"/>
  <c r="O54" i="12"/>
  <c r="N54" i="12"/>
  <c r="M54" i="12"/>
  <c r="L54" i="12"/>
  <c r="K54" i="12"/>
  <c r="J54" i="12"/>
  <c r="I54" i="12"/>
  <c r="H54" i="12"/>
  <c r="X53" i="12"/>
  <c r="W53" i="12"/>
  <c r="X52" i="12"/>
  <c r="X51" i="12"/>
  <c r="X50" i="12"/>
  <c r="W50" i="12" s="1"/>
  <c r="X49" i="12"/>
  <c r="V49" i="12" s="1"/>
  <c r="X48" i="12"/>
  <c r="W48" i="12" s="1"/>
  <c r="V48" i="12" s="1"/>
  <c r="X47" i="12"/>
  <c r="W47" i="12" s="1"/>
  <c r="X46" i="12"/>
  <c r="V46" i="12" s="1"/>
  <c r="X45" i="12"/>
  <c r="V45" i="12" s="1"/>
  <c r="U41" i="12"/>
  <c r="T41" i="12"/>
  <c r="S41" i="12"/>
  <c r="R41" i="12"/>
  <c r="Q41" i="12"/>
  <c r="P41" i="12"/>
  <c r="O41" i="12"/>
  <c r="N41" i="12"/>
  <c r="M41" i="12"/>
  <c r="L41" i="12"/>
  <c r="K41" i="12"/>
  <c r="J41" i="12"/>
  <c r="I41" i="12"/>
  <c r="H41" i="12"/>
  <c r="X40" i="12"/>
  <c r="X39" i="12"/>
  <c r="X38" i="12"/>
  <c r="X37" i="12"/>
  <c r="X36" i="12"/>
  <c r="U34" i="12"/>
  <c r="T34" i="12"/>
  <c r="S34" i="12"/>
  <c r="R34" i="12"/>
  <c r="Q34" i="12"/>
  <c r="P34" i="12"/>
  <c r="O34" i="12"/>
  <c r="N34" i="12"/>
  <c r="M34" i="12"/>
  <c r="L34" i="12"/>
  <c r="K34" i="12"/>
  <c r="J34" i="12"/>
  <c r="I34" i="12"/>
  <c r="H34" i="12"/>
  <c r="X33" i="12"/>
  <c r="W33" i="12" s="1"/>
  <c r="X32" i="12"/>
  <c r="X31" i="12"/>
  <c r="X30" i="12"/>
  <c r="X29" i="12"/>
  <c r="X28" i="12"/>
  <c r="V28" i="12" s="1"/>
  <c r="X27" i="12"/>
  <c r="V27" i="12" s="1"/>
  <c r="U25" i="12"/>
  <c r="T25" i="12"/>
  <c r="S25" i="12"/>
  <c r="R25" i="12"/>
  <c r="Q25" i="12"/>
  <c r="P25" i="12"/>
  <c r="O25" i="12"/>
  <c r="N25" i="12"/>
  <c r="M25" i="12"/>
  <c r="L25" i="12"/>
  <c r="K25" i="12"/>
  <c r="J25" i="12"/>
  <c r="I25" i="12"/>
  <c r="H25" i="12"/>
  <c r="X24" i="12"/>
  <c r="W24" i="12"/>
  <c r="X23" i="12"/>
  <c r="X22" i="12"/>
  <c r="X21" i="12"/>
  <c r="W21" i="12" s="1"/>
  <c r="X20" i="12"/>
  <c r="V20" i="12"/>
  <c r="X19" i="12"/>
  <c r="X18" i="12"/>
  <c r="X17" i="12"/>
  <c r="V17" i="12" s="1"/>
  <c r="X16" i="12"/>
  <c r="V16" i="12" s="1"/>
  <c r="V6" i="12"/>
  <c r="U6" i="12"/>
  <c r="T6" i="12"/>
  <c r="S6" i="12"/>
  <c r="R6" i="12"/>
  <c r="Q6" i="12"/>
  <c r="P6" i="12"/>
  <c r="O6" i="12"/>
  <c r="N6" i="12"/>
  <c r="M6" i="12"/>
  <c r="L6" i="12"/>
  <c r="K6" i="12"/>
  <c r="J6" i="12"/>
  <c r="I6" i="12"/>
  <c r="H6" i="12"/>
  <c r="U3" i="12"/>
  <c r="U198" i="12" s="1"/>
  <c r="T3" i="12"/>
  <c r="T197" i="12" s="1"/>
  <c r="S3" i="12"/>
  <c r="R3" i="12"/>
  <c r="Q3" i="12"/>
  <c r="P3" i="12"/>
  <c r="O3" i="12"/>
  <c r="N3" i="12"/>
  <c r="M3" i="12"/>
  <c r="L3" i="12"/>
  <c r="K3" i="12"/>
  <c r="J3" i="12"/>
  <c r="I3" i="12"/>
  <c r="H3" i="12"/>
  <c r="S217" i="12" l="1"/>
  <c r="N217" i="12"/>
  <c r="T217" i="12"/>
  <c r="O217" i="12"/>
  <c r="U217" i="12"/>
  <c r="Q217" i="12"/>
  <c r="R217" i="12"/>
  <c r="P217" i="12"/>
  <c r="V217" i="12"/>
  <c r="U197" i="12"/>
  <c r="U136" i="12" s="1"/>
  <c r="U137" i="12" s="1"/>
  <c r="T198" i="12"/>
  <c r="H9" i="12"/>
  <c r="U225" i="12" s="1"/>
  <c r="U10" i="12" s="1"/>
  <c r="T9" i="12"/>
  <c r="J71" i="12"/>
  <c r="P71" i="12"/>
  <c r="O42" i="12"/>
  <c r="U42" i="12"/>
  <c r="I140" i="12"/>
  <c r="I9" i="12"/>
  <c r="U9" i="12"/>
  <c r="V200" i="12"/>
  <c r="O140" i="12"/>
  <c r="U140" i="12"/>
  <c r="I42" i="12"/>
  <c r="X41" i="12"/>
  <c r="N9" i="12"/>
  <c r="T71" i="12"/>
  <c r="M9" i="12"/>
  <c r="P9" i="12"/>
  <c r="K71" i="12"/>
  <c r="L71" i="12"/>
  <c r="R71" i="12"/>
  <c r="H71" i="12"/>
  <c r="N71" i="12"/>
  <c r="R219" i="12"/>
  <c r="R221" i="12" s="1"/>
  <c r="Q9" i="12"/>
  <c r="M219" i="12"/>
  <c r="M221" i="12" s="1"/>
  <c r="O71" i="12"/>
  <c r="S219" i="12"/>
  <c r="S221" i="12" s="1"/>
  <c r="L219" i="12"/>
  <c r="L221" i="12" s="1"/>
  <c r="K9" i="12"/>
  <c r="S9" i="12"/>
  <c r="J9" i="12"/>
  <c r="Q71" i="12"/>
  <c r="S143" i="12"/>
  <c r="U71" i="12"/>
  <c r="K128" i="12"/>
  <c r="Q128" i="12"/>
  <c r="Q130" i="12" s="1"/>
  <c r="I128" i="12"/>
  <c r="I130" i="12" s="1"/>
  <c r="O128" i="12"/>
  <c r="O130" i="12" s="1"/>
  <c r="U128" i="12"/>
  <c r="U130" i="12" s="1"/>
  <c r="R134" i="12"/>
  <c r="L128" i="12"/>
  <c r="L130" i="12" s="1"/>
  <c r="R128" i="12"/>
  <c r="R130" i="12" s="1"/>
  <c r="X34" i="12"/>
  <c r="X54" i="12"/>
  <c r="X126" i="12"/>
  <c r="W23" i="12" s="1"/>
  <c r="V23" i="12" s="1"/>
  <c r="V47" i="12"/>
  <c r="M133" i="12"/>
  <c r="M134" i="12" s="1"/>
  <c r="M109" i="12"/>
  <c r="M107" i="12"/>
  <c r="M105" i="12"/>
  <c r="M103" i="12"/>
  <c r="M101" i="12"/>
  <c r="M108" i="12"/>
  <c r="M98" i="12"/>
  <c r="M97" i="12"/>
  <c r="M199" i="12" s="1"/>
  <c r="M102" i="12"/>
  <c r="M100" i="12"/>
  <c r="M104" i="12"/>
  <c r="M169" i="12"/>
  <c r="M151" i="12"/>
  <c r="M106" i="12"/>
  <c r="M99" i="12"/>
  <c r="J108" i="12"/>
  <c r="J106" i="12"/>
  <c r="J104" i="12"/>
  <c r="J102" i="12"/>
  <c r="J107" i="12"/>
  <c r="J99" i="12"/>
  <c r="J109" i="12"/>
  <c r="J98" i="12"/>
  <c r="J101" i="12"/>
  <c r="J97" i="12"/>
  <c r="J199" i="12" s="1"/>
  <c r="J103" i="12"/>
  <c r="J100" i="12"/>
  <c r="J105" i="12"/>
  <c r="J169" i="12"/>
  <c r="J151" i="12"/>
  <c r="P108" i="12"/>
  <c r="P106" i="12"/>
  <c r="P104" i="12"/>
  <c r="P102" i="12"/>
  <c r="P97" i="12"/>
  <c r="P199" i="12" s="1"/>
  <c r="P101" i="12"/>
  <c r="P103" i="12"/>
  <c r="P100" i="12"/>
  <c r="P105" i="12"/>
  <c r="P99" i="12"/>
  <c r="P107" i="12"/>
  <c r="P109" i="12"/>
  <c r="P98" i="12"/>
  <c r="P151" i="12"/>
  <c r="Z9" i="12"/>
  <c r="Z10" i="12"/>
  <c r="L42" i="12"/>
  <c r="X120" i="12"/>
  <c r="M128" i="12"/>
  <c r="S128" i="12"/>
  <c r="K109" i="12"/>
  <c r="K107" i="12"/>
  <c r="K105" i="12"/>
  <c r="K103" i="12"/>
  <c r="K101" i="12"/>
  <c r="K99" i="12"/>
  <c r="K97" i="12"/>
  <c r="K199" i="12" s="1"/>
  <c r="K106" i="12"/>
  <c r="K108" i="12"/>
  <c r="K98" i="12"/>
  <c r="K102" i="12"/>
  <c r="K100" i="12"/>
  <c r="K104" i="12"/>
  <c r="K169" i="12"/>
  <c r="K151" i="12"/>
  <c r="Q109" i="12"/>
  <c r="Q107" i="12"/>
  <c r="Q105" i="12"/>
  <c r="Q103" i="12"/>
  <c r="Q101" i="12"/>
  <c r="Q99" i="12"/>
  <c r="Q97" i="12"/>
  <c r="Q199" i="12" s="1"/>
  <c r="Q100" i="12"/>
  <c r="Q102" i="12"/>
  <c r="Q104" i="12"/>
  <c r="Q106" i="12"/>
  <c r="Q98" i="12"/>
  <c r="Q151" i="12"/>
  <c r="Q108" i="12"/>
  <c r="L9" i="12"/>
  <c r="R9" i="12"/>
  <c r="K219" i="12"/>
  <c r="K221" i="12" s="1"/>
  <c r="Q219" i="12"/>
  <c r="Q221" i="12" s="1"/>
  <c r="X25" i="12"/>
  <c r="J147" i="12"/>
  <c r="J171" i="12" s="1"/>
  <c r="J143" i="12"/>
  <c r="J145" i="12"/>
  <c r="J140" i="12"/>
  <c r="P147" i="12"/>
  <c r="P171" i="12" s="1"/>
  <c r="P143" i="12"/>
  <c r="P145" i="12"/>
  <c r="P140" i="12"/>
  <c r="M42" i="12"/>
  <c r="I71" i="12"/>
  <c r="H128" i="12"/>
  <c r="H130" i="12" s="1"/>
  <c r="N128" i="12"/>
  <c r="N130" i="12" s="1"/>
  <c r="T128" i="12"/>
  <c r="T130" i="12" s="1"/>
  <c r="S133" i="12"/>
  <c r="S134" i="12" s="1"/>
  <c r="Q143" i="12"/>
  <c r="Q145" i="12"/>
  <c r="Q147" i="12"/>
  <c r="Q171" i="12" s="1"/>
  <c r="Q140" i="12"/>
  <c r="S109" i="12"/>
  <c r="S107" i="12"/>
  <c r="S105" i="12"/>
  <c r="S103" i="12"/>
  <c r="S101" i="12"/>
  <c r="S100" i="12"/>
  <c r="S102" i="12"/>
  <c r="S104" i="12"/>
  <c r="S99" i="12"/>
  <c r="S106" i="12"/>
  <c r="S98" i="12"/>
  <c r="S108" i="12"/>
  <c r="S97" i="12"/>
  <c r="S199" i="12" s="1"/>
  <c r="S151" i="12"/>
  <c r="R143" i="12"/>
  <c r="R145" i="12"/>
  <c r="R147" i="12"/>
  <c r="R171" i="12" s="1"/>
  <c r="R140" i="12"/>
  <c r="X127" i="12"/>
  <c r="L143" i="12"/>
  <c r="L145" i="12"/>
  <c r="L147" i="12"/>
  <c r="L171" i="12" s="1"/>
  <c r="L140" i="12"/>
  <c r="Q42" i="12"/>
  <c r="X63" i="12"/>
  <c r="V56" i="12"/>
  <c r="M140" i="12"/>
  <c r="S140" i="12"/>
  <c r="R42" i="12"/>
  <c r="M71" i="12"/>
  <c r="S71" i="12"/>
  <c r="X70" i="12"/>
  <c r="X132" i="12"/>
  <c r="L109" i="12"/>
  <c r="L107" i="12"/>
  <c r="L105" i="12"/>
  <c r="L103" i="12"/>
  <c r="L101" i="12"/>
  <c r="L99" i="12"/>
  <c r="L97" i="12"/>
  <c r="L199" i="12" s="1"/>
  <c r="L108" i="12"/>
  <c r="L106" i="12"/>
  <c r="L104" i="12"/>
  <c r="L102" i="12"/>
  <c r="L100" i="12"/>
  <c r="L98" i="12"/>
  <c r="L169" i="12"/>
  <c r="L151" i="12"/>
  <c r="R109" i="12"/>
  <c r="R107" i="12"/>
  <c r="R105" i="12"/>
  <c r="R103" i="12"/>
  <c r="R101" i="12"/>
  <c r="R99" i="12"/>
  <c r="R97" i="12"/>
  <c r="R199" i="12" s="1"/>
  <c r="R108" i="12"/>
  <c r="R106" i="12"/>
  <c r="R104" i="12"/>
  <c r="R102" i="12"/>
  <c r="R100" i="12"/>
  <c r="R98" i="12"/>
  <c r="R151" i="12"/>
  <c r="K143" i="12"/>
  <c r="K145" i="12"/>
  <c r="K147" i="12"/>
  <c r="K171" i="12" s="1"/>
  <c r="K140" i="12"/>
  <c r="H108" i="12"/>
  <c r="H106" i="12"/>
  <c r="H104" i="12"/>
  <c r="H102" i="12"/>
  <c r="H100" i="12"/>
  <c r="H98" i="12"/>
  <c r="H105" i="12"/>
  <c r="H107" i="12"/>
  <c r="H99" i="12"/>
  <c r="H109" i="12"/>
  <c r="H101" i="12"/>
  <c r="H97" i="12"/>
  <c r="H199" i="12" s="1"/>
  <c r="H151" i="12"/>
  <c r="H103" i="12"/>
  <c r="N108" i="12"/>
  <c r="N106" i="12"/>
  <c r="N104" i="12"/>
  <c r="N102" i="12"/>
  <c r="N100" i="12"/>
  <c r="N98" i="12"/>
  <c r="N109" i="12"/>
  <c r="N97" i="12"/>
  <c r="N199" i="12" s="1"/>
  <c r="N101" i="12"/>
  <c r="N103" i="12"/>
  <c r="N105" i="12"/>
  <c r="N99" i="12"/>
  <c r="N107" i="12"/>
  <c r="N151" i="12"/>
  <c r="N169" i="12"/>
  <c r="T108" i="12"/>
  <c r="T106" i="12"/>
  <c r="T104" i="12"/>
  <c r="T102" i="12"/>
  <c r="T100" i="12"/>
  <c r="T98" i="12"/>
  <c r="T101" i="12"/>
  <c r="T103" i="12"/>
  <c r="T99" i="12"/>
  <c r="T105" i="12"/>
  <c r="T107" i="12"/>
  <c r="T109" i="12"/>
  <c r="T97" i="12"/>
  <c r="T199" i="12" s="1"/>
  <c r="T151" i="12"/>
  <c r="T136" i="12"/>
  <c r="T137" i="12" s="1"/>
  <c r="O9" i="12"/>
  <c r="I108" i="12"/>
  <c r="I106" i="12"/>
  <c r="I104" i="12"/>
  <c r="I102" i="12"/>
  <c r="I100" i="12"/>
  <c r="I98" i="12"/>
  <c r="I109" i="12"/>
  <c r="I107" i="12"/>
  <c r="I105" i="12"/>
  <c r="I103" i="12"/>
  <c r="I101" i="12"/>
  <c r="I99" i="12"/>
  <c r="I97" i="12"/>
  <c r="I199" i="12" s="1"/>
  <c r="I169" i="12"/>
  <c r="I151" i="12"/>
  <c r="O108" i="12"/>
  <c r="O106" i="12"/>
  <c r="O104" i="12"/>
  <c r="O102" i="12"/>
  <c r="O100" i="12"/>
  <c r="O98" i="12"/>
  <c r="O109" i="12"/>
  <c r="O107" i="12"/>
  <c r="O105" i="12"/>
  <c r="O103" i="12"/>
  <c r="O101" i="12"/>
  <c r="O99" i="12"/>
  <c r="O97" i="12"/>
  <c r="O199" i="12" s="1"/>
  <c r="O151" i="12"/>
  <c r="U108" i="12"/>
  <c r="U106" i="12"/>
  <c r="U104" i="12"/>
  <c r="U102" i="12"/>
  <c r="U100" i="12"/>
  <c r="U98" i="12"/>
  <c r="U109" i="12"/>
  <c r="U107" i="12"/>
  <c r="U105" i="12"/>
  <c r="U103" i="12"/>
  <c r="U101" i="12"/>
  <c r="U99" i="12"/>
  <c r="U97" i="12"/>
  <c r="U199" i="12" s="1"/>
  <c r="U151" i="12"/>
  <c r="I219" i="12"/>
  <c r="I221" i="12" s="1"/>
  <c r="O219" i="12"/>
  <c r="O221" i="12" s="1"/>
  <c r="U219" i="12"/>
  <c r="U221" i="12" s="1"/>
  <c r="H145" i="12"/>
  <c r="H147" i="12"/>
  <c r="H171" i="12" s="1"/>
  <c r="H194" i="12" s="1"/>
  <c r="H143" i="12"/>
  <c r="H140" i="12"/>
  <c r="N145" i="12"/>
  <c r="N147" i="12"/>
  <c r="N171" i="12" s="1"/>
  <c r="N143" i="12"/>
  <c r="N140" i="12"/>
  <c r="T145" i="12"/>
  <c r="T147" i="12"/>
  <c r="T171" i="12" s="1"/>
  <c r="T143" i="12"/>
  <c r="T140" i="12"/>
  <c r="K42" i="12"/>
  <c r="K72" i="12" s="1"/>
  <c r="S42" i="12"/>
  <c r="X121" i="12"/>
  <c r="J219" i="12"/>
  <c r="J221" i="12" s="1"/>
  <c r="P219" i="12"/>
  <c r="P221" i="12" s="1"/>
  <c r="I147" i="12"/>
  <c r="I171" i="12" s="1"/>
  <c r="I143" i="12"/>
  <c r="O147" i="12"/>
  <c r="O171" i="12" s="1"/>
  <c r="O143" i="12"/>
  <c r="U147" i="12"/>
  <c r="U171" i="12" s="1"/>
  <c r="U143" i="12"/>
  <c r="J42" i="12"/>
  <c r="J72" i="12" s="1"/>
  <c r="P42" i="12"/>
  <c r="J128" i="12"/>
  <c r="P128" i="12"/>
  <c r="P130" i="12" s="1"/>
  <c r="I133" i="12"/>
  <c r="I134" i="12" s="1"/>
  <c r="O133" i="12"/>
  <c r="O134" i="12" s="1"/>
  <c r="U133" i="12"/>
  <c r="U134" i="12" s="1"/>
  <c r="X135" i="12"/>
  <c r="K133" i="12"/>
  <c r="K134" i="12" s="1"/>
  <c r="Q133" i="12"/>
  <c r="Q134" i="12" s="1"/>
  <c r="I145" i="12"/>
  <c r="O145" i="12"/>
  <c r="H219" i="12"/>
  <c r="H221" i="12" s="1"/>
  <c r="N219" i="12"/>
  <c r="N221" i="12" s="1"/>
  <c r="T219" i="12"/>
  <c r="T221" i="12" s="1"/>
  <c r="M145" i="12"/>
  <c r="M147" i="12"/>
  <c r="M171" i="12" s="1"/>
  <c r="S145" i="12"/>
  <c r="S147" i="12"/>
  <c r="S171" i="12" s="1"/>
  <c r="H42" i="12"/>
  <c r="N42" i="12"/>
  <c r="T42" i="12"/>
  <c r="T72" i="12" s="1"/>
  <c r="M143" i="12"/>
  <c r="U145" i="12"/>
  <c r="V191" i="12"/>
  <c r="U173" i="12" l="1"/>
  <c r="V173" i="12" s="1"/>
  <c r="V194" i="12" s="1"/>
  <c r="U122" i="12"/>
  <c r="U72" i="12"/>
  <c r="M225" i="12"/>
  <c r="M10" i="12" s="1"/>
  <c r="M11" i="12" s="1"/>
  <c r="M12" i="12" s="1"/>
  <c r="O173" i="12"/>
  <c r="P173" i="12"/>
  <c r="T173" i="12"/>
  <c r="L173" i="12"/>
  <c r="T225" i="12"/>
  <c r="T10" i="12" s="1"/>
  <c r="T11" i="12" s="1"/>
  <c r="T12" i="12" s="1"/>
  <c r="T204" i="12" s="1"/>
  <c r="K225" i="12"/>
  <c r="K10" i="12" s="1"/>
  <c r="J225" i="12"/>
  <c r="J10" i="12" s="1"/>
  <c r="J122" i="12" s="1"/>
  <c r="J124" i="12" s="1"/>
  <c r="I225" i="12"/>
  <c r="I10" i="12" s="1"/>
  <c r="I11" i="12" s="1"/>
  <c r="H225" i="12"/>
  <c r="H10" i="12" s="1"/>
  <c r="H122" i="12" s="1"/>
  <c r="H124" i="12" s="1"/>
  <c r="H138" i="12" s="1"/>
  <c r="S225" i="12"/>
  <c r="S10" i="12" s="1"/>
  <c r="S122" i="12" s="1"/>
  <c r="S124" i="12" s="1"/>
  <c r="N225" i="12"/>
  <c r="S173" i="12"/>
  <c r="M173" i="12"/>
  <c r="L225" i="12"/>
  <c r="L10" i="12" s="1"/>
  <c r="L11" i="12" s="1"/>
  <c r="R225" i="12"/>
  <c r="R10" i="12" s="1"/>
  <c r="R122" i="12" s="1"/>
  <c r="R124" i="12" s="1"/>
  <c r="R138" i="12" s="1"/>
  <c r="Y10" i="12"/>
  <c r="W10" i="12" s="1"/>
  <c r="P225" i="12"/>
  <c r="P10" i="12" s="1"/>
  <c r="P11" i="12" s="1"/>
  <c r="P12" i="12" s="1"/>
  <c r="Q225" i="12"/>
  <c r="Q10" i="12" s="1"/>
  <c r="Q122" i="12" s="1"/>
  <c r="Q124" i="12" s="1"/>
  <c r="Q138" i="12" s="1"/>
  <c r="Q173" i="12"/>
  <c r="R173" i="12"/>
  <c r="O225" i="12"/>
  <c r="O10" i="12" s="1"/>
  <c r="O122" i="12" s="1"/>
  <c r="O124" i="12" s="1"/>
  <c r="O138" i="12" s="1"/>
  <c r="N173" i="12"/>
  <c r="K173" i="12"/>
  <c r="J173" i="12"/>
  <c r="I173" i="12"/>
  <c r="H173" i="12"/>
  <c r="P72" i="12"/>
  <c r="O72" i="12"/>
  <c r="U11" i="12"/>
  <c r="U12" i="12" s="1"/>
  <c r="L152" i="12"/>
  <c r="L161" i="12" s="1"/>
  <c r="R72" i="12"/>
  <c r="N72" i="12"/>
  <c r="S72" i="12"/>
  <c r="R152" i="12"/>
  <c r="R164" i="12" s="1"/>
  <c r="K130" i="12"/>
  <c r="M72" i="12"/>
  <c r="L72" i="12"/>
  <c r="I72" i="12"/>
  <c r="S152" i="12"/>
  <c r="S160" i="12" s="1"/>
  <c r="I152" i="12"/>
  <c r="I163" i="12" s="1"/>
  <c r="H72" i="12"/>
  <c r="Q72" i="12"/>
  <c r="U129" i="12"/>
  <c r="U131" i="12" s="1"/>
  <c r="Q152" i="12"/>
  <c r="Y9" i="12"/>
  <c r="V10" i="12" s="1"/>
  <c r="X71" i="12"/>
  <c r="W126" i="12"/>
  <c r="W52" i="12" s="1"/>
  <c r="W127" i="12"/>
  <c r="V127" i="12" s="1"/>
  <c r="J130" i="12"/>
  <c r="M200" i="12"/>
  <c r="U150" i="12"/>
  <c r="H200" i="12"/>
  <c r="J200" i="12"/>
  <c r="Q200" i="12"/>
  <c r="J150" i="12"/>
  <c r="H150" i="12"/>
  <c r="K150" i="12"/>
  <c r="O150" i="12"/>
  <c r="I150" i="12"/>
  <c r="T150" i="12"/>
  <c r="L150" i="12"/>
  <c r="R150" i="12"/>
  <c r="Q150" i="12"/>
  <c r="P150" i="12"/>
  <c r="M150" i="12"/>
  <c r="S150" i="12"/>
  <c r="N150" i="12"/>
  <c r="I194" i="12"/>
  <c r="J194" i="12" s="1"/>
  <c r="K194" i="12" s="1"/>
  <c r="L194" i="12" s="1"/>
  <c r="M194" i="12" s="1"/>
  <c r="N194" i="12" s="1"/>
  <c r="O194" i="12" s="1"/>
  <c r="P194" i="12" s="1"/>
  <c r="Q194" i="12" s="1"/>
  <c r="R194" i="12" s="1"/>
  <c r="S194" i="12" s="1"/>
  <c r="T194" i="12" s="1"/>
  <c r="U194" i="12" s="1"/>
  <c r="U152" i="12"/>
  <c r="T152" i="12"/>
  <c r="N152" i="12"/>
  <c r="N200" i="12"/>
  <c r="H152" i="12"/>
  <c r="S200" i="12"/>
  <c r="P152" i="12"/>
  <c r="J152" i="12"/>
  <c r="I200" i="12"/>
  <c r="T200" i="12"/>
  <c r="U200" i="12"/>
  <c r="P200" i="12"/>
  <c r="O152" i="12"/>
  <c r="R200" i="12"/>
  <c r="L200" i="12"/>
  <c r="W132" i="12"/>
  <c r="V132" i="12" s="1"/>
  <c r="W30" i="12"/>
  <c r="V30" i="12" s="1"/>
  <c r="K152" i="12"/>
  <c r="K200" i="12"/>
  <c r="S130" i="12"/>
  <c r="X42" i="12"/>
  <c r="W135" i="12"/>
  <c r="V135" i="12" s="1"/>
  <c r="O200" i="12"/>
  <c r="M130" i="12"/>
  <c r="M152" i="12"/>
  <c r="I116" i="1"/>
  <c r="J116" i="1" s="1"/>
  <c r="K116" i="1" s="1"/>
  <c r="L116" i="1" s="1"/>
  <c r="M116" i="1" s="1"/>
  <c r="N116" i="1" s="1"/>
  <c r="W233" i="11"/>
  <c r="Z233" i="11" s="1"/>
  <c r="AC233" i="11" s="1"/>
  <c r="AF233" i="11" s="1"/>
  <c r="AI233" i="11" s="1"/>
  <c r="W232" i="11"/>
  <c r="Z232" i="11" s="1"/>
  <c r="AC232" i="11" s="1"/>
  <c r="AF232" i="11" s="1"/>
  <c r="AI232" i="11" s="1"/>
  <c r="V232" i="11"/>
  <c r="Y232" i="11" s="1"/>
  <c r="AB232" i="11" s="1"/>
  <c r="AE232" i="11" s="1"/>
  <c r="AH232" i="11" s="1"/>
  <c r="W230" i="11"/>
  <c r="Z230" i="11" s="1"/>
  <c r="AC230" i="11" s="1"/>
  <c r="AF230" i="11" s="1"/>
  <c r="AI230" i="11" s="1"/>
  <c r="X230" i="11"/>
  <c r="AA230" i="11" s="1"/>
  <c r="AD230" i="11" s="1"/>
  <c r="AG230" i="11" s="1"/>
  <c r="AJ230" i="11" s="1"/>
  <c r="V229" i="11"/>
  <c r="Y229" i="11" s="1"/>
  <c r="AB229" i="11" s="1"/>
  <c r="AE229" i="11" s="1"/>
  <c r="AH229" i="11" s="1"/>
  <c r="W228" i="11"/>
  <c r="Z228" i="11" s="1"/>
  <c r="AC228" i="11" s="1"/>
  <c r="AF228" i="11" s="1"/>
  <c r="AI228" i="11" s="1"/>
  <c r="X227" i="11"/>
  <c r="AA227" i="11" s="1"/>
  <c r="AD227" i="11" s="1"/>
  <c r="AG227" i="11" s="1"/>
  <c r="AJ227" i="11" s="1"/>
  <c r="W227" i="11"/>
  <c r="Z227" i="11" s="1"/>
  <c r="AC227" i="11" s="1"/>
  <c r="AF227" i="11" s="1"/>
  <c r="AI227" i="11" s="1"/>
  <c r="V225" i="11"/>
  <c r="Y225" i="11" s="1"/>
  <c r="AB225" i="11" s="1"/>
  <c r="AE225" i="11" s="1"/>
  <c r="AH225" i="11" s="1"/>
  <c r="V224" i="11"/>
  <c r="Y224" i="11" s="1"/>
  <c r="AB224" i="11" s="1"/>
  <c r="AE224" i="11" s="1"/>
  <c r="AH224" i="11" s="1"/>
  <c r="X224" i="11"/>
  <c r="AA224" i="11" s="1"/>
  <c r="AD224" i="11" s="1"/>
  <c r="AG224" i="11" s="1"/>
  <c r="AJ224" i="11" s="1"/>
  <c r="W223" i="11"/>
  <c r="Z223" i="11" s="1"/>
  <c r="AC223" i="11" s="1"/>
  <c r="AF223" i="11" s="1"/>
  <c r="AI223" i="11" s="1"/>
  <c r="W222" i="11"/>
  <c r="Z222" i="11" s="1"/>
  <c r="AC222" i="11" s="1"/>
  <c r="AF222" i="11" s="1"/>
  <c r="AI222" i="11" s="1"/>
  <c r="V222" i="11"/>
  <c r="Y222" i="11" s="1"/>
  <c r="AB222" i="11" s="1"/>
  <c r="AE222" i="11" s="1"/>
  <c r="AH222" i="11" s="1"/>
  <c r="V221" i="11"/>
  <c r="Y221" i="11" s="1"/>
  <c r="AB221" i="11" s="1"/>
  <c r="AE221" i="11" s="1"/>
  <c r="AH221" i="11" s="1"/>
  <c r="W219" i="11"/>
  <c r="Z219" i="11" s="1"/>
  <c r="AC219" i="11" s="1"/>
  <c r="AF219" i="11" s="1"/>
  <c r="AI219" i="11" s="1"/>
  <c r="V218" i="11"/>
  <c r="Y218" i="11" s="1"/>
  <c r="AB218" i="11" s="1"/>
  <c r="AE218" i="11" s="1"/>
  <c r="AH218" i="11" s="1"/>
  <c r="W218" i="11"/>
  <c r="Z218" i="11" s="1"/>
  <c r="AC218" i="11" s="1"/>
  <c r="AF218" i="11" s="1"/>
  <c r="AI218" i="11" s="1"/>
  <c r="V217" i="11"/>
  <c r="Y217" i="11" s="1"/>
  <c r="AB217" i="11" s="1"/>
  <c r="AE217" i="11" s="1"/>
  <c r="AH217" i="11" s="1"/>
  <c r="W216" i="11"/>
  <c r="Z216" i="11" s="1"/>
  <c r="AC216" i="11" s="1"/>
  <c r="AF216" i="11" s="1"/>
  <c r="AI216" i="11" s="1"/>
  <c r="V215" i="11"/>
  <c r="Y215" i="11" s="1"/>
  <c r="AB215" i="11" s="1"/>
  <c r="AE215" i="11" s="1"/>
  <c r="AH215" i="11" s="1"/>
  <c r="X215" i="11"/>
  <c r="AA215" i="11" s="1"/>
  <c r="AD215" i="11" s="1"/>
  <c r="AG215" i="11" s="1"/>
  <c r="AJ215" i="11" s="1"/>
  <c r="X214" i="11"/>
  <c r="AA214" i="11" s="1"/>
  <c r="AD214" i="11" s="1"/>
  <c r="AG214" i="11" s="1"/>
  <c r="AJ214" i="11" s="1"/>
  <c r="V214" i="11"/>
  <c r="Y214" i="11" s="1"/>
  <c r="AB214" i="11" s="1"/>
  <c r="AE214" i="11" s="1"/>
  <c r="AH214" i="11" s="1"/>
  <c r="V213" i="11"/>
  <c r="Y213" i="11" s="1"/>
  <c r="AB213" i="11" s="1"/>
  <c r="AE213" i="11" s="1"/>
  <c r="AH213" i="11" s="1"/>
  <c r="W213" i="11"/>
  <c r="Z213" i="11" s="1"/>
  <c r="AC213" i="11" s="1"/>
  <c r="AF213" i="11" s="1"/>
  <c r="AI213" i="11" s="1"/>
  <c r="X212" i="11"/>
  <c r="AA212" i="11" s="1"/>
  <c r="AD212" i="11" s="1"/>
  <c r="AG212" i="11" s="1"/>
  <c r="AJ212" i="11" s="1"/>
  <c r="W209" i="11"/>
  <c r="Z209" i="11" s="1"/>
  <c r="AC209" i="11" s="1"/>
  <c r="AF209" i="11" s="1"/>
  <c r="AI209" i="11" s="1"/>
  <c r="W208" i="11"/>
  <c r="Z208" i="11" s="1"/>
  <c r="AC208" i="11" s="1"/>
  <c r="AF208" i="11" s="1"/>
  <c r="AI208" i="11" s="1"/>
  <c r="V207" i="11"/>
  <c r="Y207" i="11" s="1"/>
  <c r="AB207" i="11" s="1"/>
  <c r="AE207" i="11" s="1"/>
  <c r="AH207" i="11" s="1"/>
  <c r="W207" i="11"/>
  <c r="Z207" i="11" s="1"/>
  <c r="AC207" i="11" s="1"/>
  <c r="AF207" i="11" s="1"/>
  <c r="AI207" i="11" s="1"/>
  <c r="X206" i="11"/>
  <c r="AA206" i="11" s="1"/>
  <c r="AD206" i="11" s="1"/>
  <c r="AG206" i="11" s="1"/>
  <c r="AJ206" i="11" s="1"/>
  <c r="W205" i="11"/>
  <c r="Z205" i="11" s="1"/>
  <c r="AC205" i="11" s="1"/>
  <c r="AF205" i="11" s="1"/>
  <c r="AI205" i="11" s="1"/>
  <c r="X204" i="11"/>
  <c r="AA204" i="11" s="1"/>
  <c r="AD204" i="11" s="1"/>
  <c r="AG204" i="11" s="1"/>
  <c r="AJ204" i="11" s="1"/>
  <c r="V203" i="11"/>
  <c r="Y203" i="11" s="1"/>
  <c r="AB203" i="11" s="1"/>
  <c r="AE203" i="11" s="1"/>
  <c r="AH203" i="11" s="1"/>
  <c r="W203" i="11"/>
  <c r="Z203" i="11" s="1"/>
  <c r="AC203" i="11" s="1"/>
  <c r="AF203" i="11" s="1"/>
  <c r="AI203" i="11" s="1"/>
  <c r="X201" i="11"/>
  <c r="AA201" i="11" s="1"/>
  <c r="AD201" i="11" s="1"/>
  <c r="AG201" i="11" s="1"/>
  <c r="AJ201" i="11" s="1"/>
  <c r="X199" i="11"/>
  <c r="AA199" i="11" s="1"/>
  <c r="AD199" i="11" s="1"/>
  <c r="AG199" i="11" s="1"/>
  <c r="AJ199" i="11" s="1"/>
  <c r="W199" i="11"/>
  <c r="Z199" i="11" s="1"/>
  <c r="AC199" i="11" s="1"/>
  <c r="AF199" i="11" s="1"/>
  <c r="AI199" i="11" s="1"/>
  <c r="W198" i="11"/>
  <c r="Z198" i="11" s="1"/>
  <c r="AC198" i="11" s="1"/>
  <c r="AF198" i="11" s="1"/>
  <c r="AI198" i="11" s="1"/>
  <c r="W196" i="11"/>
  <c r="Z196" i="11" s="1"/>
  <c r="AC196" i="11" s="1"/>
  <c r="AF196" i="11" s="1"/>
  <c r="AI196" i="11" s="1"/>
  <c r="V196" i="11"/>
  <c r="Y196" i="11" s="1"/>
  <c r="AB196" i="11" s="1"/>
  <c r="AE196" i="11" s="1"/>
  <c r="AH196" i="11" s="1"/>
  <c r="V195" i="11"/>
  <c r="Y195" i="11" s="1"/>
  <c r="AB195" i="11" s="1"/>
  <c r="AE195" i="11" s="1"/>
  <c r="AH195" i="11" s="1"/>
  <c r="X194" i="11"/>
  <c r="AA194" i="11" s="1"/>
  <c r="AD194" i="11" s="1"/>
  <c r="AG194" i="11" s="1"/>
  <c r="AJ194" i="11" s="1"/>
  <c r="W194" i="11"/>
  <c r="Z194" i="11" s="1"/>
  <c r="AC194" i="11" s="1"/>
  <c r="AF194" i="11" s="1"/>
  <c r="AI194" i="11" s="1"/>
  <c r="X191" i="11"/>
  <c r="AA191" i="11" s="1"/>
  <c r="AD191" i="11" s="1"/>
  <c r="AG191" i="11" s="1"/>
  <c r="AJ191" i="11" s="1"/>
  <c r="W189" i="11"/>
  <c r="Z189" i="11" s="1"/>
  <c r="AC189" i="11" s="1"/>
  <c r="AF189" i="11" s="1"/>
  <c r="AI189" i="11" s="1"/>
  <c r="V189" i="11"/>
  <c r="Y189" i="11" s="1"/>
  <c r="AB189" i="11" s="1"/>
  <c r="AE189" i="11" s="1"/>
  <c r="AH189" i="11" s="1"/>
  <c r="X188" i="11"/>
  <c r="AA188" i="11" s="1"/>
  <c r="AD188" i="11" s="1"/>
  <c r="AG188" i="11" s="1"/>
  <c r="AJ188" i="11" s="1"/>
  <c r="X184" i="11"/>
  <c r="AA184" i="11" s="1"/>
  <c r="AD184" i="11" s="1"/>
  <c r="AG184" i="11" s="1"/>
  <c r="AJ184" i="11" s="1"/>
  <c r="X183" i="11"/>
  <c r="AA183" i="11" s="1"/>
  <c r="AD183" i="11" s="1"/>
  <c r="AG183" i="11" s="1"/>
  <c r="AJ183" i="11" s="1"/>
  <c r="W183" i="11"/>
  <c r="Z183" i="11" s="1"/>
  <c r="AC183" i="11" s="1"/>
  <c r="AF183" i="11" s="1"/>
  <c r="AI183" i="11" s="1"/>
  <c r="W177" i="11"/>
  <c r="Z177" i="11" s="1"/>
  <c r="AC177" i="11" s="1"/>
  <c r="AF177" i="11" s="1"/>
  <c r="AI177" i="11" s="1"/>
  <c r="W176" i="11"/>
  <c r="Z176" i="11" s="1"/>
  <c r="AC176" i="11" s="1"/>
  <c r="AF176" i="11" s="1"/>
  <c r="AI176" i="11" s="1"/>
  <c r="X174" i="11"/>
  <c r="AA174" i="11" s="1"/>
  <c r="AD174" i="11" s="1"/>
  <c r="AG174" i="11" s="1"/>
  <c r="AJ174" i="11" s="1"/>
  <c r="V172" i="11"/>
  <c r="Y172" i="11" s="1"/>
  <c r="AB172" i="11" s="1"/>
  <c r="AE172" i="11" s="1"/>
  <c r="AH172" i="11" s="1"/>
  <c r="W171" i="11"/>
  <c r="Z171" i="11" s="1"/>
  <c r="AC171" i="11" s="1"/>
  <c r="AF171" i="11" s="1"/>
  <c r="AI171" i="11" s="1"/>
  <c r="W170" i="11"/>
  <c r="Z170" i="11" s="1"/>
  <c r="AC170" i="11" s="1"/>
  <c r="AF170" i="11" s="1"/>
  <c r="AI170" i="11" s="1"/>
  <c r="W169" i="11"/>
  <c r="Z169" i="11" s="1"/>
  <c r="AC169" i="11" s="1"/>
  <c r="AF169" i="11" s="1"/>
  <c r="AI169" i="11" s="1"/>
  <c r="V168" i="11"/>
  <c r="Y168" i="11" s="1"/>
  <c r="AB168" i="11" s="1"/>
  <c r="AE168" i="11" s="1"/>
  <c r="AH168" i="11" s="1"/>
  <c r="X168" i="11"/>
  <c r="AA168" i="11" s="1"/>
  <c r="AD168" i="11" s="1"/>
  <c r="AG168" i="11" s="1"/>
  <c r="AJ168" i="11" s="1"/>
  <c r="V167" i="11"/>
  <c r="Y167" i="11" s="1"/>
  <c r="AB167" i="11" s="1"/>
  <c r="AE167" i="11" s="1"/>
  <c r="AH167" i="11" s="1"/>
  <c r="W166" i="11"/>
  <c r="Z166" i="11" s="1"/>
  <c r="AC166" i="11" s="1"/>
  <c r="AF166" i="11" s="1"/>
  <c r="AI166" i="11" s="1"/>
  <c r="V166" i="11"/>
  <c r="Y166" i="11" s="1"/>
  <c r="AB166" i="11" s="1"/>
  <c r="AE166" i="11" s="1"/>
  <c r="AH166" i="11" s="1"/>
  <c r="X165" i="11"/>
  <c r="AA165" i="11" s="1"/>
  <c r="AD165" i="11" s="1"/>
  <c r="AG165" i="11" s="1"/>
  <c r="AJ165" i="11" s="1"/>
  <c r="X162" i="11"/>
  <c r="AA162" i="11" s="1"/>
  <c r="AD162" i="11" s="1"/>
  <c r="AG162" i="11" s="1"/>
  <c r="AJ162" i="11" s="1"/>
  <c r="V161" i="11"/>
  <c r="Y161" i="11" s="1"/>
  <c r="AB161" i="11" s="1"/>
  <c r="AE161" i="11" s="1"/>
  <c r="AH161" i="11" s="1"/>
  <c r="V160" i="11"/>
  <c r="Y160" i="11" s="1"/>
  <c r="AB160" i="11" s="1"/>
  <c r="AE160" i="11" s="1"/>
  <c r="AH160" i="11" s="1"/>
  <c r="W160" i="11"/>
  <c r="Z160" i="11" s="1"/>
  <c r="AC160" i="11" s="1"/>
  <c r="AF160" i="11" s="1"/>
  <c r="AI160" i="11" s="1"/>
  <c r="W159" i="11"/>
  <c r="Z159" i="11" s="1"/>
  <c r="AC159" i="11" s="1"/>
  <c r="AF159" i="11" s="1"/>
  <c r="AI159" i="11" s="1"/>
  <c r="V157" i="11"/>
  <c r="Y157" i="11" s="1"/>
  <c r="AB157" i="11" s="1"/>
  <c r="AE157" i="11" s="1"/>
  <c r="AH157" i="11" s="1"/>
  <c r="V154" i="11"/>
  <c r="Y154" i="11" s="1"/>
  <c r="AB154" i="11" s="1"/>
  <c r="AE154" i="11" s="1"/>
  <c r="AH154" i="11" s="1"/>
  <c r="X153" i="11"/>
  <c r="AA153" i="11" s="1"/>
  <c r="AD153" i="11" s="1"/>
  <c r="AG153" i="11" s="1"/>
  <c r="AJ153" i="11" s="1"/>
  <c r="W152" i="11"/>
  <c r="Z152" i="11" s="1"/>
  <c r="AC152" i="11" s="1"/>
  <c r="AF152" i="11" s="1"/>
  <c r="AI152" i="11" s="1"/>
  <c r="V151" i="11"/>
  <c r="Y151" i="11" s="1"/>
  <c r="AB151" i="11" s="1"/>
  <c r="AE151" i="11" s="1"/>
  <c r="AH151" i="11" s="1"/>
  <c r="X150" i="11"/>
  <c r="AA150" i="11" s="1"/>
  <c r="AD150" i="11" s="1"/>
  <c r="AG150" i="11" s="1"/>
  <c r="AJ150" i="11" s="1"/>
  <c r="W150" i="11"/>
  <c r="Z150" i="11" s="1"/>
  <c r="AC150" i="11" s="1"/>
  <c r="AF150" i="11" s="1"/>
  <c r="AI150" i="11" s="1"/>
  <c r="X149" i="11"/>
  <c r="AA149" i="11" s="1"/>
  <c r="AD149" i="11" s="1"/>
  <c r="AG149" i="11" s="1"/>
  <c r="AJ149" i="11" s="1"/>
  <c r="V149" i="11"/>
  <c r="Y149" i="11" s="1"/>
  <c r="AB149" i="11" s="1"/>
  <c r="AE149" i="11" s="1"/>
  <c r="AH149" i="11" s="1"/>
  <c r="W148" i="11"/>
  <c r="Z148" i="11" s="1"/>
  <c r="AC148" i="11" s="1"/>
  <c r="AF148" i="11" s="1"/>
  <c r="AI148" i="11" s="1"/>
  <c r="V144" i="11"/>
  <c r="Y144" i="11" s="1"/>
  <c r="AB144" i="11" s="1"/>
  <c r="AE144" i="11" s="1"/>
  <c r="AH144" i="11" s="1"/>
  <c r="X143" i="11"/>
  <c r="AA143" i="11" s="1"/>
  <c r="AD143" i="11" s="1"/>
  <c r="AG143" i="11" s="1"/>
  <c r="AJ143" i="11" s="1"/>
  <c r="W143" i="11"/>
  <c r="Z143" i="11" s="1"/>
  <c r="AC143" i="11" s="1"/>
  <c r="AF143" i="11" s="1"/>
  <c r="AI143" i="11" s="1"/>
  <c r="W140" i="11"/>
  <c r="Z140" i="11" s="1"/>
  <c r="AC140" i="11" s="1"/>
  <c r="AF140" i="11" s="1"/>
  <c r="AI140" i="11" s="1"/>
  <c r="X140" i="11"/>
  <c r="AA140" i="11" s="1"/>
  <c r="AD140" i="11" s="1"/>
  <c r="AG140" i="11" s="1"/>
  <c r="AJ140" i="11" s="1"/>
  <c r="V140" i="11"/>
  <c r="Y140" i="11" s="1"/>
  <c r="AB140" i="11" s="1"/>
  <c r="AE140" i="11" s="1"/>
  <c r="AH140" i="11" s="1"/>
  <c r="X138" i="11"/>
  <c r="AA138" i="11" s="1"/>
  <c r="AD138" i="11" s="1"/>
  <c r="AG138" i="11" s="1"/>
  <c r="AJ138" i="11" s="1"/>
  <c r="V138" i="11"/>
  <c r="Y138" i="11" s="1"/>
  <c r="AB138" i="11" s="1"/>
  <c r="AE138" i="11" s="1"/>
  <c r="AH138" i="11" s="1"/>
  <c r="X137" i="11"/>
  <c r="AA137" i="11" s="1"/>
  <c r="AD137" i="11" s="1"/>
  <c r="AG137" i="11" s="1"/>
  <c r="AJ137" i="11" s="1"/>
  <c r="X136" i="11"/>
  <c r="AA136" i="11" s="1"/>
  <c r="AD136" i="11" s="1"/>
  <c r="AG136" i="11" s="1"/>
  <c r="AJ136" i="11" s="1"/>
  <c r="W136" i="11"/>
  <c r="Z136" i="11" s="1"/>
  <c r="AC136" i="11" s="1"/>
  <c r="AF136" i="11" s="1"/>
  <c r="AI136" i="11" s="1"/>
  <c r="X134" i="11"/>
  <c r="AA134" i="11" s="1"/>
  <c r="AD134" i="11" s="1"/>
  <c r="AG134" i="11" s="1"/>
  <c r="AJ134" i="11" s="1"/>
  <c r="W129" i="11"/>
  <c r="Z129" i="11" s="1"/>
  <c r="AC129" i="11" s="1"/>
  <c r="AF129" i="11" s="1"/>
  <c r="AI129" i="11" s="1"/>
  <c r="X128" i="11"/>
  <c r="AA128" i="11" s="1"/>
  <c r="AD128" i="11" s="1"/>
  <c r="AG128" i="11" s="1"/>
  <c r="AJ128" i="11" s="1"/>
  <c r="X127" i="11"/>
  <c r="AA127" i="11" s="1"/>
  <c r="AD127" i="11" s="1"/>
  <c r="AG127" i="11" s="1"/>
  <c r="AJ127" i="11" s="1"/>
  <c r="V124" i="11"/>
  <c r="Y124" i="11" s="1"/>
  <c r="AB124" i="11" s="1"/>
  <c r="AE124" i="11" s="1"/>
  <c r="AH124" i="11" s="1"/>
  <c r="W123" i="11"/>
  <c r="Z123" i="11" s="1"/>
  <c r="AC123" i="11" s="1"/>
  <c r="AF123" i="11" s="1"/>
  <c r="AI123" i="11" s="1"/>
  <c r="V123" i="11"/>
  <c r="Y123" i="11" s="1"/>
  <c r="AB123" i="11" s="1"/>
  <c r="AE123" i="11" s="1"/>
  <c r="AH123" i="11" s="1"/>
  <c r="X122" i="11"/>
  <c r="AA122" i="11" s="1"/>
  <c r="AD122" i="11" s="1"/>
  <c r="AG122" i="11" s="1"/>
  <c r="AJ122" i="11" s="1"/>
  <c r="X121" i="11"/>
  <c r="AA121" i="11" s="1"/>
  <c r="AD121" i="11" s="1"/>
  <c r="AG121" i="11" s="1"/>
  <c r="AJ121" i="11" s="1"/>
  <c r="X120" i="11"/>
  <c r="AA120" i="11" s="1"/>
  <c r="AD120" i="11" s="1"/>
  <c r="AG120" i="11" s="1"/>
  <c r="AJ120" i="11" s="1"/>
  <c r="W119" i="11"/>
  <c r="Z119" i="11" s="1"/>
  <c r="AC119" i="11" s="1"/>
  <c r="AF119" i="11" s="1"/>
  <c r="AI119" i="11" s="1"/>
  <c r="V118" i="11"/>
  <c r="Y118" i="11" s="1"/>
  <c r="AB118" i="11" s="1"/>
  <c r="AE118" i="11" s="1"/>
  <c r="AH118" i="11" s="1"/>
  <c r="W117" i="11"/>
  <c r="Z117" i="11" s="1"/>
  <c r="AC117" i="11" s="1"/>
  <c r="AF117" i="11" s="1"/>
  <c r="AI117" i="11" s="1"/>
  <c r="V117" i="11"/>
  <c r="Y117" i="11" s="1"/>
  <c r="AB117" i="11" s="1"/>
  <c r="AE117" i="11" s="1"/>
  <c r="AH117" i="11" s="1"/>
  <c r="X116" i="11"/>
  <c r="AA116" i="11" s="1"/>
  <c r="AD116" i="11" s="1"/>
  <c r="AG116" i="11" s="1"/>
  <c r="AJ116" i="11" s="1"/>
  <c r="W116" i="11"/>
  <c r="Z116" i="11" s="1"/>
  <c r="AC116" i="11" s="1"/>
  <c r="AF116" i="11" s="1"/>
  <c r="AI116" i="11" s="1"/>
  <c r="X115" i="11"/>
  <c r="AA115" i="11" s="1"/>
  <c r="AD115" i="11" s="1"/>
  <c r="AG115" i="11" s="1"/>
  <c r="AJ115" i="11" s="1"/>
  <c r="V112" i="11"/>
  <c r="Y112" i="11" s="1"/>
  <c r="AB112" i="11" s="1"/>
  <c r="AE112" i="11" s="1"/>
  <c r="AH112" i="11" s="1"/>
  <c r="X110" i="11"/>
  <c r="AA110" i="11" s="1"/>
  <c r="AD110" i="11" s="1"/>
  <c r="AG110" i="11" s="1"/>
  <c r="AJ110" i="11" s="1"/>
  <c r="V109" i="11"/>
  <c r="Y109" i="11" s="1"/>
  <c r="AB109" i="11" s="1"/>
  <c r="AE109" i="11" s="1"/>
  <c r="AH109" i="11" s="1"/>
  <c r="V108" i="11"/>
  <c r="Y108" i="11" s="1"/>
  <c r="AB108" i="11" s="1"/>
  <c r="AE108" i="11" s="1"/>
  <c r="AH108" i="11" s="1"/>
  <c r="W107" i="11"/>
  <c r="Z107" i="11" s="1"/>
  <c r="AC107" i="11" s="1"/>
  <c r="AF107" i="11" s="1"/>
  <c r="AI107" i="11" s="1"/>
  <c r="X104" i="11"/>
  <c r="AA104" i="11" s="1"/>
  <c r="AD104" i="11" s="1"/>
  <c r="AG104" i="11" s="1"/>
  <c r="AJ104" i="11" s="1"/>
  <c r="W102" i="11"/>
  <c r="Z102" i="11" s="1"/>
  <c r="AC102" i="11" s="1"/>
  <c r="AF102" i="11" s="1"/>
  <c r="AI102" i="11" s="1"/>
  <c r="W101" i="11"/>
  <c r="Z101" i="11" s="1"/>
  <c r="AC101" i="11" s="1"/>
  <c r="AF101" i="11" s="1"/>
  <c r="AI101" i="11" s="1"/>
  <c r="V100" i="11"/>
  <c r="Y100" i="11" s="1"/>
  <c r="AB100" i="11" s="1"/>
  <c r="AE100" i="11" s="1"/>
  <c r="AH100" i="11" s="1"/>
  <c r="X98" i="11"/>
  <c r="AA98" i="11" s="1"/>
  <c r="AD98" i="11" s="1"/>
  <c r="AG98" i="11" s="1"/>
  <c r="AJ98" i="11" s="1"/>
  <c r="W98" i="11"/>
  <c r="Z98" i="11" s="1"/>
  <c r="AC98" i="11" s="1"/>
  <c r="AF98" i="11" s="1"/>
  <c r="AI98" i="11" s="1"/>
  <c r="V96" i="11"/>
  <c r="Y96" i="11" s="1"/>
  <c r="AB96" i="11" s="1"/>
  <c r="AE96" i="11" s="1"/>
  <c r="AH96" i="11" s="1"/>
  <c r="X95" i="11"/>
  <c r="AA95" i="11" s="1"/>
  <c r="AD95" i="11" s="1"/>
  <c r="AG95" i="11" s="1"/>
  <c r="AJ95" i="11" s="1"/>
  <c r="W95" i="11"/>
  <c r="Z95" i="11" s="1"/>
  <c r="AC95" i="11" s="1"/>
  <c r="AF95" i="11" s="1"/>
  <c r="AI95" i="11" s="1"/>
  <c r="V94" i="11"/>
  <c r="Y94" i="11" s="1"/>
  <c r="AB94" i="11" s="1"/>
  <c r="AE94" i="11" s="1"/>
  <c r="AH94" i="11" s="1"/>
  <c r="X94" i="11"/>
  <c r="AA94" i="11" s="1"/>
  <c r="AD94" i="11" s="1"/>
  <c r="AG94" i="11" s="1"/>
  <c r="AJ94" i="11" s="1"/>
  <c r="X93" i="11"/>
  <c r="AA93" i="11" s="1"/>
  <c r="AD93" i="11" s="1"/>
  <c r="AG93" i="11" s="1"/>
  <c r="AJ93" i="11" s="1"/>
  <c r="W93" i="11"/>
  <c r="Z93" i="11" s="1"/>
  <c r="AC93" i="11" s="1"/>
  <c r="AF93" i="11" s="1"/>
  <c r="AI93" i="11" s="1"/>
  <c r="W92" i="11"/>
  <c r="Z92" i="11" s="1"/>
  <c r="AC92" i="11" s="1"/>
  <c r="AF92" i="11" s="1"/>
  <c r="AI92" i="11" s="1"/>
  <c r="V91" i="11"/>
  <c r="Y91" i="11" s="1"/>
  <c r="AB91" i="11" s="1"/>
  <c r="AE91" i="11" s="1"/>
  <c r="AH91" i="11" s="1"/>
  <c r="X91" i="11"/>
  <c r="AA91" i="11" s="1"/>
  <c r="AD91" i="11" s="1"/>
  <c r="AG91" i="11" s="1"/>
  <c r="AJ91" i="11" s="1"/>
  <c r="X90" i="11"/>
  <c r="AA90" i="11" s="1"/>
  <c r="AD90" i="11" s="1"/>
  <c r="AG90" i="11" s="1"/>
  <c r="AJ90" i="11" s="1"/>
  <c r="W90" i="11"/>
  <c r="Z90" i="11" s="1"/>
  <c r="AC90" i="11" s="1"/>
  <c r="AF90" i="11" s="1"/>
  <c r="AI90" i="11" s="1"/>
  <c r="V88" i="11"/>
  <c r="Y88" i="11" s="1"/>
  <c r="AB88" i="11" s="1"/>
  <c r="AE88" i="11" s="1"/>
  <c r="AH88" i="11" s="1"/>
  <c r="X88" i="11"/>
  <c r="AA88" i="11" s="1"/>
  <c r="AD88" i="11" s="1"/>
  <c r="AG88" i="11" s="1"/>
  <c r="AJ88" i="11" s="1"/>
  <c r="X87" i="11"/>
  <c r="AA87" i="11" s="1"/>
  <c r="AD87" i="11" s="1"/>
  <c r="AG87" i="11" s="1"/>
  <c r="AJ87" i="11" s="1"/>
  <c r="W87" i="11"/>
  <c r="Z87" i="11" s="1"/>
  <c r="AC87" i="11" s="1"/>
  <c r="AF87" i="11" s="1"/>
  <c r="AI87" i="11" s="1"/>
  <c r="X84" i="11"/>
  <c r="AA84" i="11" s="1"/>
  <c r="AD84" i="11" s="1"/>
  <c r="AG84" i="11" s="1"/>
  <c r="AJ84" i="11" s="1"/>
  <c r="W84" i="11"/>
  <c r="Z84" i="11" s="1"/>
  <c r="AC84" i="11" s="1"/>
  <c r="AF84" i="11" s="1"/>
  <c r="AI84" i="11" s="1"/>
  <c r="V84" i="11"/>
  <c r="Y84" i="11" s="1"/>
  <c r="AB84" i="11" s="1"/>
  <c r="AE84" i="11" s="1"/>
  <c r="AH84" i="11" s="1"/>
  <c r="X81" i="11"/>
  <c r="AA81" i="11" s="1"/>
  <c r="AD81" i="11" s="1"/>
  <c r="AG81" i="11" s="1"/>
  <c r="AJ81" i="11" s="1"/>
  <c r="W80" i="11"/>
  <c r="Z80" i="11" s="1"/>
  <c r="AC80" i="11" s="1"/>
  <c r="AF80" i="11" s="1"/>
  <c r="AI80" i="11" s="1"/>
  <c r="X80" i="11"/>
  <c r="AA80" i="11" s="1"/>
  <c r="AD80" i="11" s="1"/>
  <c r="AG80" i="11" s="1"/>
  <c r="AJ80" i="11" s="1"/>
  <c r="X78" i="11"/>
  <c r="AA78" i="11" s="1"/>
  <c r="AD78" i="11" s="1"/>
  <c r="AG78" i="11" s="1"/>
  <c r="AJ78" i="11" s="1"/>
  <c r="W78" i="11"/>
  <c r="Z78" i="11" s="1"/>
  <c r="AC78" i="11" s="1"/>
  <c r="AF78" i="11" s="1"/>
  <c r="AI78" i="11" s="1"/>
  <c r="V78" i="11"/>
  <c r="Y78" i="11" s="1"/>
  <c r="AB78" i="11" s="1"/>
  <c r="AE78" i="11" s="1"/>
  <c r="AH78" i="11" s="1"/>
  <c r="X75" i="11"/>
  <c r="AA75" i="11" s="1"/>
  <c r="AD75" i="11" s="1"/>
  <c r="AG75" i="11" s="1"/>
  <c r="AJ75" i="11" s="1"/>
  <c r="W74" i="11"/>
  <c r="Z74" i="11" s="1"/>
  <c r="AC74" i="11" s="1"/>
  <c r="AF74" i="11" s="1"/>
  <c r="AI74" i="11" s="1"/>
  <c r="X74" i="11"/>
  <c r="AA74" i="11" s="1"/>
  <c r="AD74" i="11" s="1"/>
  <c r="AG74" i="11" s="1"/>
  <c r="AJ74" i="11" s="1"/>
  <c r="X72" i="11"/>
  <c r="AA72" i="11" s="1"/>
  <c r="AD72" i="11" s="1"/>
  <c r="AG72" i="11" s="1"/>
  <c r="AJ72" i="11" s="1"/>
  <c r="X69" i="11"/>
  <c r="AA69" i="11" s="1"/>
  <c r="AD69" i="11" s="1"/>
  <c r="AG69" i="11" s="1"/>
  <c r="AJ69" i="11" s="1"/>
  <c r="V69" i="11"/>
  <c r="Y69" i="11" s="1"/>
  <c r="AB69" i="11" s="1"/>
  <c r="AE69" i="11" s="1"/>
  <c r="AH69" i="11" s="1"/>
  <c r="X68" i="11"/>
  <c r="AA68" i="11" s="1"/>
  <c r="AD68" i="11" s="1"/>
  <c r="AG68" i="11" s="1"/>
  <c r="AJ68" i="11" s="1"/>
  <c r="W68" i="11"/>
  <c r="Z68" i="11" s="1"/>
  <c r="AC68" i="11" s="1"/>
  <c r="AF68" i="11" s="1"/>
  <c r="AI68" i="11" s="1"/>
  <c r="X66" i="11"/>
  <c r="AA66" i="11" s="1"/>
  <c r="AD66" i="11" s="1"/>
  <c r="AG66" i="11" s="1"/>
  <c r="AJ66" i="11" s="1"/>
  <c r="W65" i="11"/>
  <c r="Z65" i="11" s="1"/>
  <c r="AC65" i="11" s="1"/>
  <c r="AF65" i="11" s="1"/>
  <c r="AI65" i="11" s="1"/>
  <c r="X65" i="11"/>
  <c r="AA65" i="11" s="1"/>
  <c r="AD65" i="11" s="1"/>
  <c r="AG65" i="11" s="1"/>
  <c r="AJ65" i="11" s="1"/>
  <c r="W64" i="11"/>
  <c r="Z64" i="11" s="1"/>
  <c r="AC64" i="11" s="1"/>
  <c r="AF64" i="11" s="1"/>
  <c r="AI64" i="11" s="1"/>
  <c r="W63" i="11"/>
  <c r="Z63" i="11" s="1"/>
  <c r="AC63" i="11" s="1"/>
  <c r="AF63" i="11" s="1"/>
  <c r="AI63" i="11" s="1"/>
  <c r="X63" i="11"/>
  <c r="AA63" i="11" s="1"/>
  <c r="AD63" i="11" s="1"/>
  <c r="AG63" i="11" s="1"/>
  <c r="AJ63" i="11" s="1"/>
  <c r="V61" i="11"/>
  <c r="Y61" i="11" s="1"/>
  <c r="AB61" i="11" s="1"/>
  <c r="AE61" i="11" s="1"/>
  <c r="AH61" i="11" s="1"/>
  <c r="X60" i="11"/>
  <c r="AA60" i="11" s="1"/>
  <c r="AD60" i="11" s="1"/>
  <c r="AG60" i="11" s="1"/>
  <c r="AJ60" i="11" s="1"/>
  <c r="V60" i="11"/>
  <c r="Y60" i="11" s="1"/>
  <c r="AB60" i="11" s="1"/>
  <c r="AE60" i="11" s="1"/>
  <c r="AH60" i="11" s="1"/>
  <c r="X59" i="11"/>
  <c r="AA59" i="11" s="1"/>
  <c r="AD59" i="11" s="1"/>
  <c r="AG59" i="11" s="1"/>
  <c r="AJ59" i="11" s="1"/>
  <c r="W59" i="11"/>
  <c r="Z59" i="11" s="1"/>
  <c r="AC59" i="11" s="1"/>
  <c r="AF59" i="11" s="1"/>
  <c r="AI59" i="11" s="1"/>
  <c r="V58" i="11"/>
  <c r="Y58" i="11" s="1"/>
  <c r="AB58" i="11" s="1"/>
  <c r="AE58" i="11" s="1"/>
  <c r="AH58" i="11" s="1"/>
  <c r="X57" i="11"/>
  <c r="AA57" i="11" s="1"/>
  <c r="AD57" i="11" s="1"/>
  <c r="AG57" i="11" s="1"/>
  <c r="AJ57" i="11" s="1"/>
  <c r="X56" i="11"/>
  <c r="AA56" i="11" s="1"/>
  <c r="AD56" i="11" s="1"/>
  <c r="AG56" i="11" s="1"/>
  <c r="AJ56" i="11" s="1"/>
  <c r="W55" i="11"/>
  <c r="Z55" i="11" s="1"/>
  <c r="AC55" i="11" s="1"/>
  <c r="AF55" i="11" s="1"/>
  <c r="AI55" i="11" s="1"/>
  <c r="X54" i="11"/>
  <c r="AA54" i="11" s="1"/>
  <c r="AD54" i="11" s="1"/>
  <c r="AG54" i="11" s="1"/>
  <c r="AJ54" i="11" s="1"/>
  <c r="X53" i="11"/>
  <c r="AA53" i="11" s="1"/>
  <c r="AD53" i="11" s="1"/>
  <c r="AG53" i="11" s="1"/>
  <c r="AJ53" i="11" s="1"/>
  <c r="V52" i="11"/>
  <c r="Y52" i="11" s="1"/>
  <c r="AB52" i="11" s="1"/>
  <c r="AE52" i="11" s="1"/>
  <c r="AH52" i="11" s="1"/>
  <c r="X51" i="11"/>
  <c r="AA51" i="11" s="1"/>
  <c r="AD51" i="11" s="1"/>
  <c r="AG51" i="11" s="1"/>
  <c r="AJ51" i="11" s="1"/>
  <c r="V51" i="11"/>
  <c r="Y51" i="11" s="1"/>
  <c r="AB51" i="11" s="1"/>
  <c r="AE51" i="11" s="1"/>
  <c r="AH51" i="11" s="1"/>
  <c r="X50" i="11"/>
  <c r="AA50" i="11" s="1"/>
  <c r="AD50" i="11" s="1"/>
  <c r="AG50" i="11" s="1"/>
  <c r="AJ50" i="11" s="1"/>
  <c r="W50" i="11"/>
  <c r="Z50" i="11" s="1"/>
  <c r="AC50" i="11" s="1"/>
  <c r="AF50" i="11" s="1"/>
  <c r="AI50" i="11" s="1"/>
  <c r="V49" i="11"/>
  <c r="Y49" i="11" s="1"/>
  <c r="AB49" i="11" s="1"/>
  <c r="AE49" i="11" s="1"/>
  <c r="AH49" i="11" s="1"/>
  <c r="X48" i="11"/>
  <c r="AA48" i="11" s="1"/>
  <c r="AD48" i="11" s="1"/>
  <c r="AG48" i="11" s="1"/>
  <c r="AJ48" i="11" s="1"/>
  <c r="X47" i="11"/>
  <c r="AA47" i="11" s="1"/>
  <c r="AD47" i="11" s="1"/>
  <c r="AG47" i="11" s="1"/>
  <c r="AJ47" i="11" s="1"/>
  <c r="W46" i="11"/>
  <c r="Z46" i="11" s="1"/>
  <c r="AC46" i="11" s="1"/>
  <c r="AF46" i="11" s="1"/>
  <c r="AI46" i="11" s="1"/>
  <c r="X45" i="11"/>
  <c r="AA45" i="11" s="1"/>
  <c r="AD45" i="11" s="1"/>
  <c r="AG45" i="11" s="1"/>
  <c r="AJ45" i="11" s="1"/>
  <c r="X44" i="11"/>
  <c r="AA44" i="11" s="1"/>
  <c r="AD44" i="11" s="1"/>
  <c r="AG44" i="11" s="1"/>
  <c r="AJ44" i="11" s="1"/>
  <c r="W43" i="11"/>
  <c r="Z43" i="11" s="1"/>
  <c r="AC43" i="11" s="1"/>
  <c r="AF43" i="11" s="1"/>
  <c r="AI43" i="11" s="1"/>
  <c r="X42" i="11"/>
  <c r="AA42" i="11" s="1"/>
  <c r="AD42" i="11" s="1"/>
  <c r="AG42" i="11" s="1"/>
  <c r="AJ42" i="11" s="1"/>
  <c r="X41" i="11"/>
  <c r="AA41" i="11" s="1"/>
  <c r="AD41" i="11" s="1"/>
  <c r="AG41" i="11" s="1"/>
  <c r="AJ41" i="11" s="1"/>
  <c r="W41" i="11"/>
  <c r="Z41" i="11" s="1"/>
  <c r="AC41" i="11" s="1"/>
  <c r="AF41" i="11" s="1"/>
  <c r="AI41" i="11" s="1"/>
  <c r="X40" i="11"/>
  <c r="AA40" i="11" s="1"/>
  <c r="AD40" i="11" s="1"/>
  <c r="AG40" i="11" s="1"/>
  <c r="AJ40" i="11" s="1"/>
  <c r="V39" i="11"/>
  <c r="Y39" i="11" s="1"/>
  <c r="AB39" i="11" s="1"/>
  <c r="AE39" i="11" s="1"/>
  <c r="AH39" i="11" s="1"/>
  <c r="V38" i="11"/>
  <c r="Y38" i="11" s="1"/>
  <c r="AB38" i="11" s="1"/>
  <c r="AE38" i="11" s="1"/>
  <c r="AH38" i="11" s="1"/>
  <c r="X38" i="11"/>
  <c r="AA38" i="11" s="1"/>
  <c r="AD38" i="11" s="1"/>
  <c r="AG38" i="11" s="1"/>
  <c r="AJ38" i="11" s="1"/>
  <c r="X37" i="11"/>
  <c r="AA37" i="11" s="1"/>
  <c r="AD37" i="11" s="1"/>
  <c r="AG37" i="11" s="1"/>
  <c r="AJ37" i="11" s="1"/>
  <c r="W37" i="11"/>
  <c r="Z37" i="11" s="1"/>
  <c r="AC37" i="11" s="1"/>
  <c r="AF37" i="11" s="1"/>
  <c r="AI37" i="11" s="1"/>
  <c r="V37" i="11"/>
  <c r="Y37" i="11" s="1"/>
  <c r="AB37" i="11" s="1"/>
  <c r="AE37" i="11" s="1"/>
  <c r="AH37" i="11" s="1"/>
  <c r="V36" i="11"/>
  <c r="Y36" i="11" s="1"/>
  <c r="AB36" i="11" s="1"/>
  <c r="AE36" i="11" s="1"/>
  <c r="AH36" i="11" s="1"/>
  <c r="X34" i="11"/>
  <c r="AA34" i="11" s="1"/>
  <c r="AD34" i="11" s="1"/>
  <c r="AG34" i="11" s="1"/>
  <c r="AJ34" i="11" s="1"/>
  <c r="W34" i="11"/>
  <c r="Z34" i="11" s="1"/>
  <c r="AC34" i="11" s="1"/>
  <c r="AF34" i="11" s="1"/>
  <c r="AI34" i="11" s="1"/>
  <c r="W33" i="11"/>
  <c r="Z33" i="11" s="1"/>
  <c r="AC33" i="11" s="1"/>
  <c r="AF33" i="11" s="1"/>
  <c r="AI33" i="11" s="1"/>
  <c r="W32" i="11"/>
  <c r="Z32" i="11" s="1"/>
  <c r="AC32" i="11" s="1"/>
  <c r="AF32" i="11" s="1"/>
  <c r="AI32" i="11" s="1"/>
  <c r="X31" i="11"/>
  <c r="AA31" i="11" s="1"/>
  <c r="AD31" i="11" s="1"/>
  <c r="AG31" i="11" s="1"/>
  <c r="AJ31" i="11" s="1"/>
  <c r="W30" i="11"/>
  <c r="Z30" i="11" s="1"/>
  <c r="AC30" i="11" s="1"/>
  <c r="AF30" i="11" s="1"/>
  <c r="AI30" i="11" s="1"/>
  <c r="X29" i="11"/>
  <c r="AA29" i="11" s="1"/>
  <c r="AD29" i="11" s="1"/>
  <c r="AG29" i="11" s="1"/>
  <c r="AJ29" i="11" s="1"/>
  <c r="W29" i="11"/>
  <c r="Z29" i="11" s="1"/>
  <c r="AC29" i="11" s="1"/>
  <c r="AF29" i="11" s="1"/>
  <c r="AI29" i="11" s="1"/>
  <c r="X28" i="11"/>
  <c r="AA28" i="11" s="1"/>
  <c r="AD28" i="11" s="1"/>
  <c r="AG28" i="11" s="1"/>
  <c r="AJ28" i="11" s="1"/>
  <c r="W27" i="11"/>
  <c r="Z27" i="11" s="1"/>
  <c r="AC27" i="11" s="1"/>
  <c r="AF27" i="11" s="1"/>
  <c r="AI27" i="11" s="1"/>
  <c r="W26" i="11"/>
  <c r="Z26" i="11" s="1"/>
  <c r="AC26" i="11" s="1"/>
  <c r="AF26" i="11" s="1"/>
  <c r="AI26" i="11" s="1"/>
  <c r="V26" i="11"/>
  <c r="Y26" i="11" s="1"/>
  <c r="AB26" i="11" s="1"/>
  <c r="AE26" i="11" s="1"/>
  <c r="AH26" i="11" s="1"/>
  <c r="X25" i="11"/>
  <c r="AA25" i="11" s="1"/>
  <c r="AD25" i="11" s="1"/>
  <c r="AG25" i="11" s="1"/>
  <c r="AJ25" i="11" s="1"/>
  <c r="W24" i="11"/>
  <c r="Z24" i="11" s="1"/>
  <c r="AC24" i="11" s="1"/>
  <c r="AF24" i="11" s="1"/>
  <c r="AI24" i="11" s="1"/>
  <c r="V24" i="11"/>
  <c r="Y24" i="11" s="1"/>
  <c r="AB24" i="11" s="1"/>
  <c r="AE24" i="11" s="1"/>
  <c r="AH24" i="11" s="1"/>
  <c r="W23" i="11"/>
  <c r="Z23" i="11" s="1"/>
  <c r="AC23" i="11" s="1"/>
  <c r="AF23" i="11" s="1"/>
  <c r="AI23" i="11" s="1"/>
  <c r="X22" i="11"/>
  <c r="AA22" i="11" s="1"/>
  <c r="AD22" i="11" s="1"/>
  <c r="AG22" i="11" s="1"/>
  <c r="AJ22" i="11" s="1"/>
  <c r="W21" i="11"/>
  <c r="Z21" i="11" s="1"/>
  <c r="AC21" i="11" s="1"/>
  <c r="AF21" i="11" s="1"/>
  <c r="AI21" i="11" s="1"/>
  <c r="W20" i="11"/>
  <c r="Z20" i="11" s="1"/>
  <c r="AC20" i="11" s="1"/>
  <c r="AF20" i="11" s="1"/>
  <c r="AI20" i="11" s="1"/>
  <c r="V20" i="11"/>
  <c r="Y20" i="11" s="1"/>
  <c r="AB20" i="11" s="1"/>
  <c r="AE20" i="11" s="1"/>
  <c r="AH20" i="11" s="1"/>
  <c r="V19" i="11"/>
  <c r="Y19" i="11" s="1"/>
  <c r="AB19" i="11" s="1"/>
  <c r="AE19" i="11" s="1"/>
  <c r="AH19" i="11" s="1"/>
  <c r="X19" i="11"/>
  <c r="AA19" i="11" s="1"/>
  <c r="AD19" i="11" s="1"/>
  <c r="AG19" i="11" s="1"/>
  <c r="AJ19" i="11" s="1"/>
  <c r="W18" i="11"/>
  <c r="Z18" i="11" s="1"/>
  <c r="AC18" i="11" s="1"/>
  <c r="AF18" i="11" s="1"/>
  <c r="AI18" i="11" s="1"/>
  <c r="W17" i="11"/>
  <c r="Z17" i="11" s="1"/>
  <c r="AC17" i="11" s="1"/>
  <c r="AF17" i="11" s="1"/>
  <c r="AI17" i="11" s="1"/>
  <c r="X16" i="11"/>
  <c r="AA16" i="11" s="1"/>
  <c r="AD16" i="11" s="1"/>
  <c r="AG16" i="11" s="1"/>
  <c r="AJ16" i="11" s="1"/>
  <c r="W15" i="11"/>
  <c r="Z15" i="11" s="1"/>
  <c r="AC15" i="11" s="1"/>
  <c r="AF15" i="11" s="1"/>
  <c r="AI15" i="11" s="1"/>
  <c r="V15" i="11"/>
  <c r="Y15" i="11" s="1"/>
  <c r="AB15" i="11" s="1"/>
  <c r="AE15" i="11" s="1"/>
  <c r="AH15" i="11" s="1"/>
  <c r="X12" i="11"/>
  <c r="AA12" i="11" s="1"/>
  <c r="AD12" i="11" s="1"/>
  <c r="AG12" i="11" s="1"/>
  <c r="AJ12" i="11" s="1"/>
  <c r="W12" i="11"/>
  <c r="Z12" i="11" s="1"/>
  <c r="AC12" i="11" s="1"/>
  <c r="AF12" i="11" s="1"/>
  <c r="AI12" i="11" s="1"/>
  <c r="W11" i="11"/>
  <c r="Z11" i="11" s="1"/>
  <c r="AC11" i="11" s="1"/>
  <c r="AF11" i="11" s="1"/>
  <c r="AI11" i="11" s="1"/>
  <c r="V11" i="11"/>
  <c r="Y11" i="11" s="1"/>
  <c r="AB11" i="11" s="1"/>
  <c r="AE11" i="11" s="1"/>
  <c r="AH11" i="11" s="1"/>
  <c r="V10" i="11"/>
  <c r="Y10" i="11" s="1"/>
  <c r="AB10" i="11" s="1"/>
  <c r="AE10" i="11" s="1"/>
  <c r="AH10" i="11" s="1"/>
  <c r="X10" i="11"/>
  <c r="AA10" i="11" s="1"/>
  <c r="AD10" i="11" s="1"/>
  <c r="AG10" i="11" s="1"/>
  <c r="AJ10" i="11" s="1"/>
  <c r="W9" i="11"/>
  <c r="Z9" i="11" s="1"/>
  <c r="AC9" i="11" s="1"/>
  <c r="AF9" i="11" s="1"/>
  <c r="AI9" i="11" s="1"/>
  <c r="V8" i="11"/>
  <c r="Y8" i="11" s="1"/>
  <c r="AB8" i="11" s="1"/>
  <c r="AE8" i="11" s="1"/>
  <c r="AH8" i="11" s="1"/>
  <c r="X8" i="11"/>
  <c r="AA8" i="11" s="1"/>
  <c r="AD8" i="11" s="1"/>
  <c r="AG8" i="11" s="1"/>
  <c r="AJ8" i="11" s="1"/>
  <c r="W8" i="11"/>
  <c r="Z8" i="11" s="1"/>
  <c r="AC8" i="11" s="1"/>
  <c r="AF8" i="11" s="1"/>
  <c r="AI8" i="11" s="1"/>
  <c r="F233" i="11"/>
  <c r="I233" i="11" s="1"/>
  <c r="L233" i="11" s="1"/>
  <c r="O233" i="11" s="1"/>
  <c r="X233" i="11" s="1"/>
  <c r="AA233" i="11" s="1"/>
  <c r="AD233" i="11" s="1"/>
  <c r="AG233" i="11" s="1"/>
  <c r="AJ233" i="11" s="1"/>
  <c r="E233" i="11"/>
  <c r="H233" i="11" s="1"/>
  <c r="K233" i="11" s="1"/>
  <c r="N233" i="11" s="1"/>
  <c r="F232" i="11"/>
  <c r="I232" i="11" s="1"/>
  <c r="L232" i="11" s="1"/>
  <c r="O232" i="11" s="1"/>
  <c r="X232" i="11" s="1"/>
  <c r="AA232" i="11" s="1"/>
  <c r="AD232" i="11" s="1"/>
  <c r="AG232" i="11" s="1"/>
  <c r="AJ232" i="11" s="1"/>
  <c r="E232" i="11"/>
  <c r="H232" i="11" s="1"/>
  <c r="K232" i="11" s="1"/>
  <c r="N232" i="11" s="1"/>
  <c r="F231" i="11"/>
  <c r="I231" i="11" s="1"/>
  <c r="L231" i="11" s="1"/>
  <c r="O231" i="11" s="1"/>
  <c r="X231" i="11" s="1"/>
  <c r="AA231" i="11" s="1"/>
  <c r="AD231" i="11" s="1"/>
  <c r="AG231" i="11" s="1"/>
  <c r="AJ231" i="11" s="1"/>
  <c r="E231" i="11"/>
  <c r="H231" i="11" s="1"/>
  <c r="K231" i="11" s="1"/>
  <c r="N231" i="11" s="1"/>
  <c r="W231" i="11" s="1"/>
  <c r="Z231" i="11" s="1"/>
  <c r="AC231" i="11" s="1"/>
  <c r="AF231" i="11" s="1"/>
  <c r="AI231" i="11" s="1"/>
  <c r="F230" i="11"/>
  <c r="I230" i="11" s="1"/>
  <c r="L230" i="11" s="1"/>
  <c r="O230" i="11" s="1"/>
  <c r="E230" i="11"/>
  <c r="H230" i="11" s="1"/>
  <c r="K230" i="11" s="1"/>
  <c r="N230" i="11" s="1"/>
  <c r="F229" i="11"/>
  <c r="I229" i="11" s="1"/>
  <c r="L229" i="11" s="1"/>
  <c r="O229" i="11" s="1"/>
  <c r="X229" i="11" s="1"/>
  <c r="AA229" i="11" s="1"/>
  <c r="AD229" i="11" s="1"/>
  <c r="AG229" i="11" s="1"/>
  <c r="AJ229" i="11" s="1"/>
  <c r="E229" i="11"/>
  <c r="H229" i="11" s="1"/>
  <c r="K229" i="11" s="1"/>
  <c r="N229" i="11" s="1"/>
  <c r="W229" i="11" s="1"/>
  <c r="Z229" i="11" s="1"/>
  <c r="AC229" i="11" s="1"/>
  <c r="AF229" i="11" s="1"/>
  <c r="AI229" i="11" s="1"/>
  <c r="F228" i="11"/>
  <c r="I228" i="11" s="1"/>
  <c r="L228" i="11" s="1"/>
  <c r="O228" i="11" s="1"/>
  <c r="X228" i="11" s="1"/>
  <c r="AA228" i="11" s="1"/>
  <c r="AD228" i="11" s="1"/>
  <c r="AG228" i="11" s="1"/>
  <c r="AJ228" i="11" s="1"/>
  <c r="E228" i="11"/>
  <c r="H228" i="11" s="1"/>
  <c r="K228" i="11" s="1"/>
  <c r="N228" i="11" s="1"/>
  <c r="F227" i="11"/>
  <c r="I227" i="11" s="1"/>
  <c r="L227" i="11" s="1"/>
  <c r="O227" i="11" s="1"/>
  <c r="E227" i="11"/>
  <c r="H227" i="11" s="1"/>
  <c r="K227" i="11" s="1"/>
  <c r="N227" i="11" s="1"/>
  <c r="F226" i="11"/>
  <c r="I226" i="11" s="1"/>
  <c r="L226" i="11" s="1"/>
  <c r="O226" i="11" s="1"/>
  <c r="X226" i="11" s="1"/>
  <c r="AA226" i="11" s="1"/>
  <c r="AD226" i="11" s="1"/>
  <c r="AG226" i="11" s="1"/>
  <c r="AJ226" i="11" s="1"/>
  <c r="E226" i="11"/>
  <c r="H226" i="11" s="1"/>
  <c r="K226" i="11" s="1"/>
  <c r="N226" i="11" s="1"/>
  <c r="W226" i="11" s="1"/>
  <c r="Z226" i="11" s="1"/>
  <c r="AC226" i="11" s="1"/>
  <c r="AF226" i="11" s="1"/>
  <c r="AI226" i="11" s="1"/>
  <c r="F225" i="11"/>
  <c r="I225" i="11" s="1"/>
  <c r="L225" i="11" s="1"/>
  <c r="O225" i="11" s="1"/>
  <c r="X225" i="11" s="1"/>
  <c r="AA225" i="11" s="1"/>
  <c r="AD225" i="11" s="1"/>
  <c r="AG225" i="11" s="1"/>
  <c r="AJ225" i="11" s="1"/>
  <c r="E225" i="11"/>
  <c r="H225" i="11" s="1"/>
  <c r="K225" i="11" s="1"/>
  <c r="N225" i="11" s="1"/>
  <c r="W225" i="11" s="1"/>
  <c r="Z225" i="11" s="1"/>
  <c r="AC225" i="11" s="1"/>
  <c r="AF225" i="11" s="1"/>
  <c r="AI225" i="11" s="1"/>
  <c r="F224" i="11"/>
  <c r="I224" i="11" s="1"/>
  <c r="L224" i="11" s="1"/>
  <c r="O224" i="11" s="1"/>
  <c r="E224" i="11"/>
  <c r="H224" i="11" s="1"/>
  <c r="K224" i="11" s="1"/>
  <c r="N224" i="11" s="1"/>
  <c r="W224" i="11" s="1"/>
  <c r="Z224" i="11" s="1"/>
  <c r="AC224" i="11" s="1"/>
  <c r="AF224" i="11" s="1"/>
  <c r="AI224" i="11" s="1"/>
  <c r="F223" i="11"/>
  <c r="I223" i="11" s="1"/>
  <c r="L223" i="11" s="1"/>
  <c r="O223" i="11" s="1"/>
  <c r="X223" i="11" s="1"/>
  <c r="AA223" i="11" s="1"/>
  <c r="AD223" i="11" s="1"/>
  <c r="AG223" i="11" s="1"/>
  <c r="AJ223" i="11" s="1"/>
  <c r="E223" i="11"/>
  <c r="H223" i="11" s="1"/>
  <c r="K223" i="11" s="1"/>
  <c r="N223" i="11" s="1"/>
  <c r="F222" i="11"/>
  <c r="I222" i="11" s="1"/>
  <c r="L222" i="11" s="1"/>
  <c r="O222" i="11" s="1"/>
  <c r="X222" i="11" s="1"/>
  <c r="AA222" i="11" s="1"/>
  <c r="AD222" i="11" s="1"/>
  <c r="AG222" i="11" s="1"/>
  <c r="AJ222" i="11" s="1"/>
  <c r="E222" i="11"/>
  <c r="H222" i="11" s="1"/>
  <c r="K222" i="11" s="1"/>
  <c r="N222" i="11" s="1"/>
  <c r="F221" i="11"/>
  <c r="I221" i="11" s="1"/>
  <c r="L221" i="11" s="1"/>
  <c r="O221" i="11" s="1"/>
  <c r="X221" i="11" s="1"/>
  <c r="AA221" i="11" s="1"/>
  <c r="AD221" i="11" s="1"/>
  <c r="AG221" i="11" s="1"/>
  <c r="AJ221" i="11" s="1"/>
  <c r="E221" i="11"/>
  <c r="H221" i="11" s="1"/>
  <c r="K221" i="11" s="1"/>
  <c r="N221" i="11" s="1"/>
  <c r="W221" i="11" s="1"/>
  <c r="Z221" i="11" s="1"/>
  <c r="AC221" i="11" s="1"/>
  <c r="AF221" i="11" s="1"/>
  <c r="AI221" i="11" s="1"/>
  <c r="F220" i="11"/>
  <c r="I220" i="11" s="1"/>
  <c r="L220" i="11" s="1"/>
  <c r="O220" i="11" s="1"/>
  <c r="X220" i="11" s="1"/>
  <c r="AA220" i="11" s="1"/>
  <c r="AD220" i="11" s="1"/>
  <c r="AG220" i="11" s="1"/>
  <c r="AJ220" i="11" s="1"/>
  <c r="E220" i="11"/>
  <c r="H220" i="11" s="1"/>
  <c r="K220" i="11" s="1"/>
  <c r="N220" i="11" s="1"/>
  <c r="W220" i="11" s="1"/>
  <c r="Z220" i="11" s="1"/>
  <c r="AC220" i="11" s="1"/>
  <c r="AF220" i="11" s="1"/>
  <c r="AI220" i="11" s="1"/>
  <c r="F219" i="11"/>
  <c r="I219" i="11" s="1"/>
  <c r="L219" i="11" s="1"/>
  <c r="O219" i="11" s="1"/>
  <c r="X219" i="11" s="1"/>
  <c r="AA219" i="11" s="1"/>
  <c r="AD219" i="11" s="1"/>
  <c r="AG219" i="11" s="1"/>
  <c r="AJ219" i="11" s="1"/>
  <c r="E219" i="11"/>
  <c r="H219" i="11" s="1"/>
  <c r="K219" i="11" s="1"/>
  <c r="N219" i="11" s="1"/>
  <c r="F218" i="11"/>
  <c r="I218" i="11" s="1"/>
  <c r="L218" i="11" s="1"/>
  <c r="O218" i="11" s="1"/>
  <c r="X218" i="11" s="1"/>
  <c r="AA218" i="11" s="1"/>
  <c r="AD218" i="11" s="1"/>
  <c r="AG218" i="11" s="1"/>
  <c r="AJ218" i="11" s="1"/>
  <c r="E218" i="11"/>
  <c r="H218" i="11" s="1"/>
  <c r="K218" i="11" s="1"/>
  <c r="N218" i="11" s="1"/>
  <c r="F217" i="11"/>
  <c r="I217" i="11" s="1"/>
  <c r="L217" i="11" s="1"/>
  <c r="O217" i="11" s="1"/>
  <c r="X217" i="11" s="1"/>
  <c r="AA217" i="11" s="1"/>
  <c r="AD217" i="11" s="1"/>
  <c r="AG217" i="11" s="1"/>
  <c r="AJ217" i="11" s="1"/>
  <c r="E217" i="11"/>
  <c r="H217" i="11" s="1"/>
  <c r="K217" i="11" s="1"/>
  <c r="N217" i="11" s="1"/>
  <c r="W217" i="11" s="1"/>
  <c r="Z217" i="11" s="1"/>
  <c r="AC217" i="11" s="1"/>
  <c r="AF217" i="11" s="1"/>
  <c r="AI217" i="11" s="1"/>
  <c r="F216" i="11"/>
  <c r="I216" i="11" s="1"/>
  <c r="L216" i="11" s="1"/>
  <c r="O216" i="11" s="1"/>
  <c r="X216" i="11" s="1"/>
  <c r="AA216" i="11" s="1"/>
  <c r="AD216" i="11" s="1"/>
  <c r="AG216" i="11" s="1"/>
  <c r="AJ216" i="11" s="1"/>
  <c r="E216" i="11"/>
  <c r="H216" i="11" s="1"/>
  <c r="K216" i="11" s="1"/>
  <c r="N216" i="11" s="1"/>
  <c r="F215" i="11"/>
  <c r="I215" i="11" s="1"/>
  <c r="L215" i="11" s="1"/>
  <c r="O215" i="11" s="1"/>
  <c r="E215" i="11"/>
  <c r="H215" i="11" s="1"/>
  <c r="K215" i="11" s="1"/>
  <c r="N215" i="11" s="1"/>
  <c r="W215" i="11" s="1"/>
  <c r="Z215" i="11" s="1"/>
  <c r="AC215" i="11" s="1"/>
  <c r="AF215" i="11" s="1"/>
  <c r="AI215" i="11" s="1"/>
  <c r="F214" i="11"/>
  <c r="I214" i="11" s="1"/>
  <c r="L214" i="11" s="1"/>
  <c r="O214" i="11" s="1"/>
  <c r="E214" i="11"/>
  <c r="H214" i="11" s="1"/>
  <c r="K214" i="11" s="1"/>
  <c r="N214" i="11" s="1"/>
  <c r="W214" i="11" s="1"/>
  <c r="Z214" i="11" s="1"/>
  <c r="AC214" i="11" s="1"/>
  <c r="AF214" i="11" s="1"/>
  <c r="AI214" i="11" s="1"/>
  <c r="F213" i="11"/>
  <c r="I213" i="11" s="1"/>
  <c r="L213" i="11" s="1"/>
  <c r="O213" i="11" s="1"/>
  <c r="X213" i="11" s="1"/>
  <c r="AA213" i="11" s="1"/>
  <c r="AD213" i="11" s="1"/>
  <c r="AG213" i="11" s="1"/>
  <c r="AJ213" i="11" s="1"/>
  <c r="E213" i="11"/>
  <c r="H213" i="11" s="1"/>
  <c r="K213" i="11" s="1"/>
  <c r="N213" i="11" s="1"/>
  <c r="F212" i="11"/>
  <c r="I212" i="11" s="1"/>
  <c r="L212" i="11" s="1"/>
  <c r="O212" i="11" s="1"/>
  <c r="E212" i="11"/>
  <c r="H212" i="11" s="1"/>
  <c r="K212" i="11" s="1"/>
  <c r="N212" i="11" s="1"/>
  <c r="W212" i="11" s="1"/>
  <c r="Z212" i="11" s="1"/>
  <c r="AC212" i="11" s="1"/>
  <c r="AF212" i="11" s="1"/>
  <c r="AI212" i="11" s="1"/>
  <c r="F211" i="11"/>
  <c r="I211" i="11" s="1"/>
  <c r="L211" i="11" s="1"/>
  <c r="O211" i="11" s="1"/>
  <c r="X211" i="11" s="1"/>
  <c r="AA211" i="11" s="1"/>
  <c r="AD211" i="11" s="1"/>
  <c r="AG211" i="11" s="1"/>
  <c r="AJ211" i="11" s="1"/>
  <c r="E211" i="11"/>
  <c r="H211" i="11" s="1"/>
  <c r="K211" i="11" s="1"/>
  <c r="N211" i="11" s="1"/>
  <c r="W211" i="11" s="1"/>
  <c r="Z211" i="11" s="1"/>
  <c r="AC211" i="11" s="1"/>
  <c r="AF211" i="11" s="1"/>
  <c r="AI211" i="11" s="1"/>
  <c r="F210" i="11"/>
  <c r="I210" i="11" s="1"/>
  <c r="L210" i="11" s="1"/>
  <c r="O210" i="11" s="1"/>
  <c r="X210" i="11" s="1"/>
  <c r="AA210" i="11" s="1"/>
  <c r="AD210" i="11" s="1"/>
  <c r="AG210" i="11" s="1"/>
  <c r="AJ210" i="11" s="1"/>
  <c r="E210" i="11"/>
  <c r="H210" i="11" s="1"/>
  <c r="K210" i="11" s="1"/>
  <c r="N210" i="11" s="1"/>
  <c r="W210" i="11" s="1"/>
  <c r="Z210" i="11" s="1"/>
  <c r="AC210" i="11" s="1"/>
  <c r="AF210" i="11" s="1"/>
  <c r="AI210" i="11" s="1"/>
  <c r="F209" i="11"/>
  <c r="I209" i="11" s="1"/>
  <c r="L209" i="11" s="1"/>
  <c r="O209" i="11" s="1"/>
  <c r="X209" i="11" s="1"/>
  <c r="AA209" i="11" s="1"/>
  <c r="AD209" i="11" s="1"/>
  <c r="AG209" i="11" s="1"/>
  <c r="AJ209" i="11" s="1"/>
  <c r="E209" i="11"/>
  <c r="H209" i="11" s="1"/>
  <c r="K209" i="11" s="1"/>
  <c r="N209" i="11" s="1"/>
  <c r="F208" i="11"/>
  <c r="I208" i="11" s="1"/>
  <c r="L208" i="11" s="1"/>
  <c r="O208" i="11" s="1"/>
  <c r="X208" i="11" s="1"/>
  <c r="AA208" i="11" s="1"/>
  <c r="AD208" i="11" s="1"/>
  <c r="AG208" i="11" s="1"/>
  <c r="AJ208" i="11" s="1"/>
  <c r="E208" i="11"/>
  <c r="H208" i="11" s="1"/>
  <c r="K208" i="11" s="1"/>
  <c r="N208" i="11" s="1"/>
  <c r="F207" i="11"/>
  <c r="I207" i="11" s="1"/>
  <c r="L207" i="11" s="1"/>
  <c r="O207" i="11" s="1"/>
  <c r="X207" i="11" s="1"/>
  <c r="AA207" i="11" s="1"/>
  <c r="AD207" i="11" s="1"/>
  <c r="AG207" i="11" s="1"/>
  <c r="AJ207" i="11" s="1"/>
  <c r="E207" i="11"/>
  <c r="H207" i="11" s="1"/>
  <c r="K207" i="11" s="1"/>
  <c r="N207" i="11" s="1"/>
  <c r="F206" i="11"/>
  <c r="I206" i="11" s="1"/>
  <c r="L206" i="11" s="1"/>
  <c r="O206" i="11" s="1"/>
  <c r="E206" i="11"/>
  <c r="H206" i="11" s="1"/>
  <c r="K206" i="11" s="1"/>
  <c r="N206" i="11" s="1"/>
  <c r="W206" i="11" s="1"/>
  <c r="Z206" i="11" s="1"/>
  <c r="AC206" i="11" s="1"/>
  <c r="AF206" i="11" s="1"/>
  <c r="AI206" i="11" s="1"/>
  <c r="F205" i="11"/>
  <c r="I205" i="11" s="1"/>
  <c r="L205" i="11" s="1"/>
  <c r="O205" i="11" s="1"/>
  <c r="X205" i="11" s="1"/>
  <c r="AA205" i="11" s="1"/>
  <c r="AD205" i="11" s="1"/>
  <c r="AG205" i="11" s="1"/>
  <c r="AJ205" i="11" s="1"/>
  <c r="E205" i="11"/>
  <c r="H205" i="11" s="1"/>
  <c r="K205" i="11" s="1"/>
  <c r="N205" i="11" s="1"/>
  <c r="F204" i="11"/>
  <c r="I204" i="11" s="1"/>
  <c r="L204" i="11" s="1"/>
  <c r="O204" i="11" s="1"/>
  <c r="E204" i="11"/>
  <c r="H204" i="11" s="1"/>
  <c r="K204" i="11" s="1"/>
  <c r="N204" i="11" s="1"/>
  <c r="W204" i="11" s="1"/>
  <c r="Z204" i="11" s="1"/>
  <c r="AC204" i="11" s="1"/>
  <c r="AF204" i="11" s="1"/>
  <c r="AI204" i="11" s="1"/>
  <c r="F203" i="11"/>
  <c r="I203" i="11" s="1"/>
  <c r="L203" i="11" s="1"/>
  <c r="O203" i="11" s="1"/>
  <c r="X203" i="11" s="1"/>
  <c r="AA203" i="11" s="1"/>
  <c r="AD203" i="11" s="1"/>
  <c r="AG203" i="11" s="1"/>
  <c r="AJ203" i="11" s="1"/>
  <c r="E203" i="11"/>
  <c r="H203" i="11" s="1"/>
  <c r="K203" i="11" s="1"/>
  <c r="N203" i="11" s="1"/>
  <c r="F202" i="11"/>
  <c r="I202" i="11" s="1"/>
  <c r="L202" i="11" s="1"/>
  <c r="O202" i="11" s="1"/>
  <c r="X202" i="11" s="1"/>
  <c r="AA202" i="11" s="1"/>
  <c r="AD202" i="11" s="1"/>
  <c r="AG202" i="11" s="1"/>
  <c r="AJ202" i="11" s="1"/>
  <c r="E202" i="11"/>
  <c r="H202" i="11" s="1"/>
  <c r="K202" i="11" s="1"/>
  <c r="N202" i="11" s="1"/>
  <c r="W202" i="11" s="1"/>
  <c r="Z202" i="11" s="1"/>
  <c r="AC202" i="11" s="1"/>
  <c r="AF202" i="11" s="1"/>
  <c r="AI202" i="11" s="1"/>
  <c r="F201" i="11"/>
  <c r="I201" i="11" s="1"/>
  <c r="L201" i="11" s="1"/>
  <c r="O201" i="11" s="1"/>
  <c r="E201" i="11"/>
  <c r="H201" i="11" s="1"/>
  <c r="K201" i="11" s="1"/>
  <c r="N201" i="11" s="1"/>
  <c r="W201" i="11" s="1"/>
  <c r="Z201" i="11" s="1"/>
  <c r="AC201" i="11" s="1"/>
  <c r="AF201" i="11" s="1"/>
  <c r="AI201" i="11" s="1"/>
  <c r="F200" i="11"/>
  <c r="I200" i="11" s="1"/>
  <c r="L200" i="11" s="1"/>
  <c r="O200" i="11" s="1"/>
  <c r="X200" i="11" s="1"/>
  <c r="AA200" i="11" s="1"/>
  <c r="AD200" i="11" s="1"/>
  <c r="AG200" i="11" s="1"/>
  <c r="AJ200" i="11" s="1"/>
  <c r="E200" i="11"/>
  <c r="H200" i="11" s="1"/>
  <c r="K200" i="11" s="1"/>
  <c r="N200" i="11" s="1"/>
  <c r="W200" i="11" s="1"/>
  <c r="Z200" i="11" s="1"/>
  <c r="AC200" i="11" s="1"/>
  <c r="AF200" i="11" s="1"/>
  <c r="AI200" i="11" s="1"/>
  <c r="F199" i="11"/>
  <c r="I199" i="11" s="1"/>
  <c r="L199" i="11" s="1"/>
  <c r="O199" i="11" s="1"/>
  <c r="E199" i="11"/>
  <c r="H199" i="11" s="1"/>
  <c r="K199" i="11" s="1"/>
  <c r="N199" i="11" s="1"/>
  <c r="F198" i="11"/>
  <c r="I198" i="11" s="1"/>
  <c r="L198" i="11" s="1"/>
  <c r="O198" i="11" s="1"/>
  <c r="X198" i="11" s="1"/>
  <c r="AA198" i="11" s="1"/>
  <c r="AD198" i="11" s="1"/>
  <c r="AG198" i="11" s="1"/>
  <c r="AJ198" i="11" s="1"/>
  <c r="E198" i="11"/>
  <c r="H198" i="11" s="1"/>
  <c r="K198" i="11" s="1"/>
  <c r="N198" i="11" s="1"/>
  <c r="F197" i="11"/>
  <c r="I197" i="11" s="1"/>
  <c r="L197" i="11" s="1"/>
  <c r="O197" i="11" s="1"/>
  <c r="X197" i="11" s="1"/>
  <c r="AA197" i="11" s="1"/>
  <c r="AD197" i="11" s="1"/>
  <c r="AG197" i="11" s="1"/>
  <c r="AJ197" i="11" s="1"/>
  <c r="E197" i="11"/>
  <c r="H197" i="11" s="1"/>
  <c r="K197" i="11" s="1"/>
  <c r="N197" i="11" s="1"/>
  <c r="W197" i="11" s="1"/>
  <c r="Z197" i="11" s="1"/>
  <c r="AC197" i="11" s="1"/>
  <c r="AF197" i="11" s="1"/>
  <c r="AI197" i="11" s="1"/>
  <c r="F196" i="11"/>
  <c r="I196" i="11" s="1"/>
  <c r="L196" i="11" s="1"/>
  <c r="O196" i="11" s="1"/>
  <c r="X196" i="11" s="1"/>
  <c r="AA196" i="11" s="1"/>
  <c r="AD196" i="11" s="1"/>
  <c r="AG196" i="11" s="1"/>
  <c r="AJ196" i="11" s="1"/>
  <c r="E196" i="11"/>
  <c r="H196" i="11" s="1"/>
  <c r="K196" i="11" s="1"/>
  <c r="N196" i="11" s="1"/>
  <c r="F195" i="11"/>
  <c r="I195" i="11" s="1"/>
  <c r="L195" i="11" s="1"/>
  <c r="O195" i="11" s="1"/>
  <c r="X195" i="11" s="1"/>
  <c r="AA195" i="11" s="1"/>
  <c r="AD195" i="11" s="1"/>
  <c r="AG195" i="11" s="1"/>
  <c r="AJ195" i="11" s="1"/>
  <c r="E195" i="11"/>
  <c r="H195" i="11" s="1"/>
  <c r="K195" i="11" s="1"/>
  <c r="N195" i="11" s="1"/>
  <c r="W195" i="11" s="1"/>
  <c r="Z195" i="11" s="1"/>
  <c r="AC195" i="11" s="1"/>
  <c r="AF195" i="11" s="1"/>
  <c r="AI195" i="11" s="1"/>
  <c r="F194" i="11"/>
  <c r="I194" i="11" s="1"/>
  <c r="L194" i="11" s="1"/>
  <c r="O194" i="11" s="1"/>
  <c r="E194" i="11"/>
  <c r="H194" i="11" s="1"/>
  <c r="K194" i="11" s="1"/>
  <c r="N194" i="11" s="1"/>
  <c r="F193" i="11"/>
  <c r="I193" i="11" s="1"/>
  <c r="L193" i="11" s="1"/>
  <c r="O193" i="11" s="1"/>
  <c r="X193" i="11" s="1"/>
  <c r="AA193" i="11" s="1"/>
  <c r="AD193" i="11" s="1"/>
  <c r="AG193" i="11" s="1"/>
  <c r="AJ193" i="11" s="1"/>
  <c r="E193" i="11"/>
  <c r="H193" i="11" s="1"/>
  <c r="K193" i="11" s="1"/>
  <c r="N193" i="11" s="1"/>
  <c r="W193" i="11" s="1"/>
  <c r="Z193" i="11" s="1"/>
  <c r="AC193" i="11" s="1"/>
  <c r="AF193" i="11" s="1"/>
  <c r="AI193" i="11" s="1"/>
  <c r="F192" i="11"/>
  <c r="I192" i="11" s="1"/>
  <c r="L192" i="11" s="1"/>
  <c r="O192" i="11" s="1"/>
  <c r="X192" i="11" s="1"/>
  <c r="AA192" i="11" s="1"/>
  <c r="AD192" i="11" s="1"/>
  <c r="AG192" i="11" s="1"/>
  <c r="AJ192" i="11" s="1"/>
  <c r="E192" i="11"/>
  <c r="H192" i="11" s="1"/>
  <c r="K192" i="11" s="1"/>
  <c r="N192" i="11" s="1"/>
  <c r="W192" i="11" s="1"/>
  <c r="Z192" i="11" s="1"/>
  <c r="AC192" i="11" s="1"/>
  <c r="AF192" i="11" s="1"/>
  <c r="AI192" i="11" s="1"/>
  <c r="F191" i="11"/>
  <c r="I191" i="11" s="1"/>
  <c r="L191" i="11" s="1"/>
  <c r="O191" i="11" s="1"/>
  <c r="E191" i="11"/>
  <c r="H191" i="11" s="1"/>
  <c r="K191" i="11" s="1"/>
  <c r="N191" i="11" s="1"/>
  <c r="W191" i="11" s="1"/>
  <c r="Z191" i="11" s="1"/>
  <c r="AC191" i="11" s="1"/>
  <c r="AF191" i="11" s="1"/>
  <c r="AI191" i="11" s="1"/>
  <c r="F190" i="11"/>
  <c r="I190" i="11" s="1"/>
  <c r="L190" i="11" s="1"/>
  <c r="O190" i="11" s="1"/>
  <c r="X190" i="11" s="1"/>
  <c r="AA190" i="11" s="1"/>
  <c r="AD190" i="11" s="1"/>
  <c r="AG190" i="11" s="1"/>
  <c r="AJ190" i="11" s="1"/>
  <c r="E190" i="11"/>
  <c r="H190" i="11" s="1"/>
  <c r="K190" i="11" s="1"/>
  <c r="N190" i="11" s="1"/>
  <c r="W190" i="11" s="1"/>
  <c r="Z190" i="11" s="1"/>
  <c r="AC190" i="11" s="1"/>
  <c r="AF190" i="11" s="1"/>
  <c r="AI190" i="11" s="1"/>
  <c r="F189" i="11"/>
  <c r="I189" i="11" s="1"/>
  <c r="L189" i="11" s="1"/>
  <c r="O189" i="11" s="1"/>
  <c r="X189" i="11" s="1"/>
  <c r="AA189" i="11" s="1"/>
  <c r="AD189" i="11" s="1"/>
  <c r="AG189" i="11" s="1"/>
  <c r="AJ189" i="11" s="1"/>
  <c r="E189" i="11"/>
  <c r="H189" i="11" s="1"/>
  <c r="K189" i="11" s="1"/>
  <c r="N189" i="11" s="1"/>
  <c r="F188" i="11"/>
  <c r="I188" i="11" s="1"/>
  <c r="L188" i="11" s="1"/>
  <c r="O188" i="11" s="1"/>
  <c r="E188" i="11"/>
  <c r="H188" i="11" s="1"/>
  <c r="K188" i="11" s="1"/>
  <c r="N188" i="11" s="1"/>
  <c r="W188" i="11" s="1"/>
  <c r="Z188" i="11" s="1"/>
  <c r="AC188" i="11" s="1"/>
  <c r="AF188" i="11" s="1"/>
  <c r="AI188" i="11" s="1"/>
  <c r="F187" i="11"/>
  <c r="I187" i="11" s="1"/>
  <c r="L187" i="11" s="1"/>
  <c r="O187" i="11" s="1"/>
  <c r="X187" i="11" s="1"/>
  <c r="AA187" i="11" s="1"/>
  <c r="AD187" i="11" s="1"/>
  <c r="AG187" i="11" s="1"/>
  <c r="AJ187" i="11" s="1"/>
  <c r="E187" i="11"/>
  <c r="H187" i="11" s="1"/>
  <c r="K187" i="11" s="1"/>
  <c r="N187" i="11" s="1"/>
  <c r="W187" i="11" s="1"/>
  <c r="Z187" i="11" s="1"/>
  <c r="AC187" i="11" s="1"/>
  <c r="AF187" i="11" s="1"/>
  <c r="AI187" i="11" s="1"/>
  <c r="F186" i="11"/>
  <c r="I186" i="11" s="1"/>
  <c r="L186" i="11" s="1"/>
  <c r="O186" i="11" s="1"/>
  <c r="X186" i="11" s="1"/>
  <c r="AA186" i="11" s="1"/>
  <c r="AD186" i="11" s="1"/>
  <c r="AG186" i="11" s="1"/>
  <c r="AJ186" i="11" s="1"/>
  <c r="E186" i="11"/>
  <c r="H186" i="11" s="1"/>
  <c r="K186" i="11" s="1"/>
  <c r="N186" i="11" s="1"/>
  <c r="W186" i="11" s="1"/>
  <c r="Z186" i="11" s="1"/>
  <c r="AC186" i="11" s="1"/>
  <c r="AF186" i="11" s="1"/>
  <c r="AI186" i="11" s="1"/>
  <c r="F185" i="11"/>
  <c r="I185" i="11" s="1"/>
  <c r="L185" i="11" s="1"/>
  <c r="O185" i="11" s="1"/>
  <c r="X185" i="11" s="1"/>
  <c r="AA185" i="11" s="1"/>
  <c r="AD185" i="11" s="1"/>
  <c r="AG185" i="11" s="1"/>
  <c r="AJ185" i="11" s="1"/>
  <c r="E185" i="11"/>
  <c r="H185" i="11" s="1"/>
  <c r="K185" i="11" s="1"/>
  <c r="N185" i="11" s="1"/>
  <c r="W185" i="11" s="1"/>
  <c r="Z185" i="11" s="1"/>
  <c r="AC185" i="11" s="1"/>
  <c r="AF185" i="11" s="1"/>
  <c r="AI185" i="11" s="1"/>
  <c r="F184" i="11"/>
  <c r="I184" i="11" s="1"/>
  <c r="L184" i="11" s="1"/>
  <c r="O184" i="11" s="1"/>
  <c r="E184" i="11"/>
  <c r="H184" i="11" s="1"/>
  <c r="K184" i="11" s="1"/>
  <c r="N184" i="11" s="1"/>
  <c r="W184" i="11" s="1"/>
  <c r="Z184" i="11" s="1"/>
  <c r="AC184" i="11" s="1"/>
  <c r="AF184" i="11" s="1"/>
  <c r="AI184" i="11" s="1"/>
  <c r="F183" i="11"/>
  <c r="I183" i="11" s="1"/>
  <c r="L183" i="11" s="1"/>
  <c r="O183" i="11" s="1"/>
  <c r="E183" i="11"/>
  <c r="H183" i="11" s="1"/>
  <c r="K183" i="11" s="1"/>
  <c r="N183" i="11" s="1"/>
  <c r="F182" i="11"/>
  <c r="I182" i="11" s="1"/>
  <c r="L182" i="11" s="1"/>
  <c r="O182" i="11" s="1"/>
  <c r="X182" i="11" s="1"/>
  <c r="AA182" i="11" s="1"/>
  <c r="AD182" i="11" s="1"/>
  <c r="AG182" i="11" s="1"/>
  <c r="AJ182" i="11" s="1"/>
  <c r="E182" i="11"/>
  <c r="H182" i="11" s="1"/>
  <c r="K182" i="11" s="1"/>
  <c r="N182" i="11" s="1"/>
  <c r="W182" i="11" s="1"/>
  <c r="Z182" i="11" s="1"/>
  <c r="AC182" i="11" s="1"/>
  <c r="AF182" i="11" s="1"/>
  <c r="AI182" i="11" s="1"/>
  <c r="F181" i="11"/>
  <c r="I181" i="11" s="1"/>
  <c r="L181" i="11" s="1"/>
  <c r="O181" i="11" s="1"/>
  <c r="X181" i="11" s="1"/>
  <c r="AA181" i="11" s="1"/>
  <c r="AD181" i="11" s="1"/>
  <c r="AG181" i="11" s="1"/>
  <c r="AJ181" i="11" s="1"/>
  <c r="E181" i="11"/>
  <c r="H181" i="11" s="1"/>
  <c r="K181" i="11" s="1"/>
  <c r="N181" i="11" s="1"/>
  <c r="W181" i="11" s="1"/>
  <c r="Z181" i="11" s="1"/>
  <c r="AC181" i="11" s="1"/>
  <c r="AF181" i="11" s="1"/>
  <c r="AI181" i="11" s="1"/>
  <c r="F180" i="11"/>
  <c r="I180" i="11" s="1"/>
  <c r="L180" i="11" s="1"/>
  <c r="O180" i="11" s="1"/>
  <c r="X180" i="11" s="1"/>
  <c r="AA180" i="11" s="1"/>
  <c r="AD180" i="11" s="1"/>
  <c r="AG180" i="11" s="1"/>
  <c r="AJ180" i="11" s="1"/>
  <c r="E180" i="11"/>
  <c r="H180" i="11" s="1"/>
  <c r="K180" i="11" s="1"/>
  <c r="N180" i="11" s="1"/>
  <c r="W180" i="11" s="1"/>
  <c r="Z180" i="11" s="1"/>
  <c r="AC180" i="11" s="1"/>
  <c r="AF180" i="11" s="1"/>
  <c r="AI180" i="11" s="1"/>
  <c r="F179" i="11"/>
  <c r="I179" i="11" s="1"/>
  <c r="L179" i="11" s="1"/>
  <c r="O179" i="11" s="1"/>
  <c r="X179" i="11" s="1"/>
  <c r="AA179" i="11" s="1"/>
  <c r="AD179" i="11" s="1"/>
  <c r="AG179" i="11" s="1"/>
  <c r="AJ179" i="11" s="1"/>
  <c r="E179" i="11"/>
  <c r="H179" i="11" s="1"/>
  <c r="K179" i="11" s="1"/>
  <c r="N179" i="11" s="1"/>
  <c r="W179" i="11" s="1"/>
  <c r="Z179" i="11" s="1"/>
  <c r="AC179" i="11" s="1"/>
  <c r="AF179" i="11" s="1"/>
  <c r="AI179" i="11" s="1"/>
  <c r="F178" i="11"/>
  <c r="I178" i="11" s="1"/>
  <c r="L178" i="11" s="1"/>
  <c r="O178" i="11" s="1"/>
  <c r="X178" i="11" s="1"/>
  <c r="AA178" i="11" s="1"/>
  <c r="AD178" i="11" s="1"/>
  <c r="AG178" i="11" s="1"/>
  <c r="AJ178" i="11" s="1"/>
  <c r="E178" i="11"/>
  <c r="H178" i="11" s="1"/>
  <c r="K178" i="11" s="1"/>
  <c r="N178" i="11" s="1"/>
  <c r="W178" i="11" s="1"/>
  <c r="Z178" i="11" s="1"/>
  <c r="AC178" i="11" s="1"/>
  <c r="AF178" i="11" s="1"/>
  <c r="AI178" i="11" s="1"/>
  <c r="F177" i="11"/>
  <c r="I177" i="11" s="1"/>
  <c r="L177" i="11" s="1"/>
  <c r="O177" i="11" s="1"/>
  <c r="X177" i="11" s="1"/>
  <c r="AA177" i="11" s="1"/>
  <c r="AD177" i="11" s="1"/>
  <c r="AG177" i="11" s="1"/>
  <c r="AJ177" i="11" s="1"/>
  <c r="E177" i="11"/>
  <c r="H177" i="11" s="1"/>
  <c r="K177" i="11" s="1"/>
  <c r="N177" i="11" s="1"/>
  <c r="F176" i="11"/>
  <c r="I176" i="11" s="1"/>
  <c r="L176" i="11" s="1"/>
  <c r="O176" i="11" s="1"/>
  <c r="X176" i="11" s="1"/>
  <c r="AA176" i="11" s="1"/>
  <c r="AD176" i="11" s="1"/>
  <c r="AG176" i="11" s="1"/>
  <c r="AJ176" i="11" s="1"/>
  <c r="E176" i="11"/>
  <c r="H176" i="11" s="1"/>
  <c r="K176" i="11" s="1"/>
  <c r="N176" i="11" s="1"/>
  <c r="F175" i="11"/>
  <c r="I175" i="11" s="1"/>
  <c r="L175" i="11" s="1"/>
  <c r="O175" i="11" s="1"/>
  <c r="X175" i="11" s="1"/>
  <c r="AA175" i="11" s="1"/>
  <c r="AD175" i="11" s="1"/>
  <c r="AG175" i="11" s="1"/>
  <c r="AJ175" i="11" s="1"/>
  <c r="E175" i="11"/>
  <c r="H175" i="11" s="1"/>
  <c r="K175" i="11" s="1"/>
  <c r="N175" i="11" s="1"/>
  <c r="W175" i="11" s="1"/>
  <c r="Z175" i="11" s="1"/>
  <c r="AC175" i="11" s="1"/>
  <c r="AF175" i="11" s="1"/>
  <c r="AI175" i="11" s="1"/>
  <c r="F174" i="11"/>
  <c r="I174" i="11" s="1"/>
  <c r="L174" i="11" s="1"/>
  <c r="O174" i="11" s="1"/>
  <c r="E174" i="11"/>
  <c r="H174" i="11" s="1"/>
  <c r="K174" i="11" s="1"/>
  <c r="N174" i="11" s="1"/>
  <c r="W174" i="11" s="1"/>
  <c r="Z174" i="11" s="1"/>
  <c r="AC174" i="11" s="1"/>
  <c r="AF174" i="11" s="1"/>
  <c r="AI174" i="11" s="1"/>
  <c r="F173" i="11"/>
  <c r="I173" i="11" s="1"/>
  <c r="L173" i="11" s="1"/>
  <c r="O173" i="11" s="1"/>
  <c r="X173" i="11" s="1"/>
  <c r="AA173" i="11" s="1"/>
  <c r="AD173" i="11" s="1"/>
  <c r="AG173" i="11" s="1"/>
  <c r="AJ173" i="11" s="1"/>
  <c r="E173" i="11"/>
  <c r="H173" i="11" s="1"/>
  <c r="K173" i="11" s="1"/>
  <c r="N173" i="11" s="1"/>
  <c r="W173" i="11" s="1"/>
  <c r="Z173" i="11" s="1"/>
  <c r="AC173" i="11" s="1"/>
  <c r="AF173" i="11" s="1"/>
  <c r="AI173" i="11" s="1"/>
  <c r="F172" i="11"/>
  <c r="I172" i="11" s="1"/>
  <c r="L172" i="11" s="1"/>
  <c r="O172" i="11" s="1"/>
  <c r="X172" i="11" s="1"/>
  <c r="AA172" i="11" s="1"/>
  <c r="AD172" i="11" s="1"/>
  <c r="AG172" i="11" s="1"/>
  <c r="AJ172" i="11" s="1"/>
  <c r="E172" i="11"/>
  <c r="H172" i="11" s="1"/>
  <c r="K172" i="11" s="1"/>
  <c r="N172" i="11" s="1"/>
  <c r="W172" i="11" s="1"/>
  <c r="Z172" i="11" s="1"/>
  <c r="AC172" i="11" s="1"/>
  <c r="AF172" i="11" s="1"/>
  <c r="AI172" i="11" s="1"/>
  <c r="F171" i="11"/>
  <c r="I171" i="11" s="1"/>
  <c r="L171" i="11" s="1"/>
  <c r="O171" i="11" s="1"/>
  <c r="X171" i="11" s="1"/>
  <c r="AA171" i="11" s="1"/>
  <c r="AD171" i="11" s="1"/>
  <c r="AG171" i="11" s="1"/>
  <c r="AJ171" i="11" s="1"/>
  <c r="E171" i="11"/>
  <c r="H171" i="11" s="1"/>
  <c r="K171" i="11" s="1"/>
  <c r="N171" i="11" s="1"/>
  <c r="F170" i="11"/>
  <c r="I170" i="11" s="1"/>
  <c r="L170" i="11" s="1"/>
  <c r="O170" i="11" s="1"/>
  <c r="X170" i="11" s="1"/>
  <c r="AA170" i="11" s="1"/>
  <c r="AD170" i="11" s="1"/>
  <c r="AG170" i="11" s="1"/>
  <c r="AJ170" i="11" s="1"/>
  <c r="E170" i="11"/>
  <c r="H170" i="11" s="1"/>
  <c r="K170" i="11" s="1"/>
  <c r="N170" i="11" s="1"/>
  <c r="F169" i="11"/>
  <c r="I169" i="11" s="1"/>
  <c r="L169" i="11" s="1"/>
  <c r="O169" i="11" s="1"/>
  <c r="X169" i="11" s="1"/>
  <c r="AA169" i="11" s="1"/>
  <c r="AD169" i="11" s="1"/>
  <c r="AG169" i="11" s="1"/>
  <c r="AJ169" i="11" s="1"/>
  <c r="E169" i="11"/>
  <c r="H169" i="11" s="1"/>
  <c r="K169" i="11" s="1"/>
  <c r="N169" i="11" s="1"/>
  <c r="F168" i="11"/>
  <c r="I168" i="11" s="1"/>
  <c r="L168" i="11" s="1"/>
  <c r="O168" i="11" s="1"/>
  <c r="E168" i="11"/>
  <c r="H168" i="11" s="1"/>
  <c r="K168" i="11" s="1"/>
  <c r="N168" i="11" s="1"/>
  <c r="W168" i="11" s="1"/>
  <c r="Z168" i="11" s="1"/>
  <c r="AC168" i="11" s="1"/>
  <c r="AF168" i="11" s="1"/>
  <c r="AI168" i="11" s="1"/>
  <c r="F167" i="11"/>
  <c r="I167" i="11" s="1"/>
  <c r="L167" i="11" s="1"/>
  <c r="O167" i="11" s="1"/>
  <c r="X167" i="11" s="1"/>
  <c r="AA167" i="11" s="1"/>
  <c r="AD167" i="11" s="1"/>
  <c r="AG167" i="11" s="1"/>
  <c r="AJ167" i="11" s="1"/>
  <c r="E167" i="11"/>
  <c r="H167" i="11" s="1"/>
  <c r="K167" i="11" s="1"/>
  <c r="N167" i="11" s="1"/>
  <c r="W167" i="11" s="1"/>
  <c r="Z167" i="11" s="1"/>
  <c r="AC167" i="11" s="1"/>
  <c r="AF167" i="11" s="1"/>
  <c r="AI167" i="11" s="1"/>
  <c r="F166" i="11"/>
  <c r="I166" i="11" s="1"/>
  <c r="L166" i="11" s="1"/>
  <c r="O166" i="11" s="1"/>
  <c r="X166" i="11" s="1"/>
  <c r="AA166" i="11" s="1"/>
  <c r="AD166" i="11" s="1"/>
  <c r="AG166" i="11" s="1"/>
  <c r="AJ166" i="11" s="1"/>
  <c r="E166" i="11"/>
  <c r="H166" i="11" s="1"/>
  <c r="K166" i="11" s="1"/>
  <c r="N166" i="11" s="1"/>
  <c r="F165" i="11"/>
  <c r="I165" i="11" s="1"/>
  <c r="L165" i="11" s="1"/>
  <c r="O165" i="11" s="1"/>
  <c r="E165" i="11"/>
  <c r="H165" i="11" s="1"/>
  <c r="K165" i="11" s="1"/>
  <c r="N165" i="11" s="1"/>
  <c r="W165" i="11" s="1"/>
  <c r="Z165" i="11" s="1"/>
  <c r="AC165" i="11" s="1"/>
  <c r="AF165" i="11" s="1"/>
  <c r="AI165" i="11" s="1"/>
  <c r="F164" i="11"/>
  <c r="I164" i="11" s="1"/>
  <c r="L164" i="11" s="1"/>
  <c r="O164" i="11" s="1"/>
  <c r="X164" i="11" s="1"/>
  <c r="AA164" i="11" s="1"/>
  <c r="AD164" i="11" s="1"/>
  <c r="AG164" i="11" s="1"/>
  <c r="AJ164" i="11" s="1"/>
  <c r="E164" i="11"/>
  <c r="H164" i="11" s="1"/>
  <c r="K164" i="11" s="1"/>
  <c r="N164" i="11" s="1"/>
  <c r="W164" i="11" s="1"/>
  <c r="Z164" i="11" s="1"/>
  <c r="AC164" i="11" s="1"/>
  <c r="AF164" i="11" s="1"/>
  <c r="AI164" i="11" s="1"/>
  <c r="F163" i="11"/>
  <c r="I163" i="11" s="1"/>
  <c r="L163" i="11" s="1"/>
  <c r="O163" i="11" s="1"/>
  <c r="X163" i="11" s="1"/>
  <c r="AA163" i="11" s="1"/>
  <c r="AD163" i="11" s="1"/>
  <c r="AG163" i="11" s="1"/>
  <c r="AJ163" i="11" s="1"/>
  <c r="E163" i="11"/>
  <c r="H163" i="11" s="1"/>
  <c r="K163" i="11" s="1"/>
  <c r="N163" i="11" s="1"/>
  <c r="W163" i="11" s="1"/>
  <c r="Z163" i="11" s="1"/>
  <c r="AC163" i="11" s="1"/>
  <c r="AF163" i="11" s="1"/>
  <c r="AI163" i="11" s="1"/>
  <c r="F162" i="11"/>
  <c r="I162" i="11" s="1"/>
  <c r="L162" i="11" s="1"/>
  <c r="O162" i="11" s="1"/>
  <c r="E162" i="11"/>
  <c r="H162" i="11" s="1"/>
  <c r="K162" i="11" s="1"/>
  <c r="N162" i="11" s="1"/>
  <c r="W162" i="11" s="1"/>
  <c r="Z162" i="11" s="1"/>
  <c r="AC162" i="11" s="1"/>
  <c r="AF162" i="11" s="1"/>
  <c r="AI162" i="11" s="1"/>
  <c r="F161" i="11"/>
  <c r="I161" i="11" s="1"/>
  <c r="L161" i="11" s="1"/>
  <c r="O161" i="11" s="1"/>
  <c r="X161" i="11" s="1"/>
  <c r="AA161" i="11" s="1"/>
  <c r="AD161" i="11" s="1"/>
  <c r="AG161" i="11" s="1"/>
  <c r="AJ161" i="11" s="1"/>
  <c r="E161" i="11"/>
  <c r="H161" i="11" s="1"/>
  <c r="K161" i="11" s="1"/>
  <c r="N161" i="11" s="1"/>
  <c r="W161" i="11" s="1"/>
  <c r="Z161" i="11" s="1"/>
  <c r="AC161" i="11" s="1"/>
  <c r="AF161" i="11" s="1"/>
  <c r="AI161" i="11" s="1"/>
  <c r="F160" i="11"/>
  <c r="I160" i="11" s="1"/>
  <c r="L160" i="11" s="1"/>
  <c r="O160" i="11" s="1"/>
  <c r="X160" i="11" s="1"/>
  <c r="AA160" i="11" s="1"/>
  <c r="AD160" i="11" s="1"/>
  <c r="AG160" i="11" s="1"/>
  <c r="AJ160" i="11" s="1"/>
  <c r="E160" i="11"/>
  <c r="H160" i="11" s="1"/>
  <c r="K160" i="11" s="1"/>
  <c r="N160" i="11" s="1"/>
  <c r="F159" i="11"/>
  <c r="I159" i="11" s="1"/>
  <c r="L159" i="11" s="1"/>
  <c r="O159" i="11" s="1"/>
  <c r="X159" i="11" s="1"/>
  <c r="AA159" i="11" s="1"/>
  <c r="AD159" i="11" s="1"/>
  <c r="AG159" i="11" s="1"/>
  <c r="AJ159" i="11" s="1"/>
  <c r="E159" i="11"/>
  <c r="H159" i="11" s="1"/>
  <c r="K159" i="11" s="1"/>
  <c r="N159" i="11" s="1"/>
  <c r="F158" i="11"/>
  <c r="I158" i="11" s="1"/>
  <c r="L158" i="11" s="1"/>
  <c r="O158" i="11" s="1"/>
  <c r="X158" i="11" s="1"/>
  <c r="AA158" i="11" s="1"/>
  <c r="AD158" i="11" s="1"/>
  <c r="AG158" i="11" s="1"/>
  <c r="AJ158" i="11" s="1"/>
  <c r="E158" i="11"/>
  <c r="H158" i="11" s="1"/>
  <c r="K158" i="11" s="1"/>
  <c r="N158" i="11" s="1"/>
  <c r="W158" i="11" s="1"/>
  <c r="Z158" i="11" s="1"/>
  <c r="AC158" i="11" s="1"/>
  <c r="AF158" i="11" s="1"/>
  <c r="AI158" i="11" s="1"/>
  <c r="F157" i="11"/>
  <c r="I157" i="11" s="1"/>
  <c r="L157" i="11" s="1"/>
  <c r="O157" i="11" s="1"/>
  <c r="X157" i="11" s="1"/>
  <c r="AA157" i="11" s="1"/>
  <c r="AD157" i="11" s="1"/>
  <c r="AG157" i="11" s="1"/>
  <c r="AJ157" i="11" s="1"/>
  <c r="E157" i="11"/>
  <c r="H157" i="11" s="1"/>
  <c r="K157" i="11" s="1"/>
  <c r="N157" i="11" s="1"/>
  <c r="W157" i="11" s="1"/>
  <c r="Z157" i="11" s="1"/>
  <c r="AC157" i="11" s="1"/>
  <c r="AF157" i="11" s="1"/>
  <c r="AI157" i="11" s="1"/>
  <c r="F156" i="11"/>
  <c r="I156" i="11" s="1"/>
  <c r="L156" i="11" s="1"/>
  <c r="O156" i="11" s="1"/>
  <c r="X156" i="11" s="1"/>
  <c r="AA156" i="11" s="1"/>
  <c r="AD156" i="11" s="1"/>
  <c r="AG156" i="11" s="1"/>
  <c r="AJ156" i="11" s="1"/>
  <c r="E156" i="11"/>
  <c r="H156" i="11" s="1"/>
  <c r="K156" i="11" s="1"/>
  <c r="N156" i="11" s="1"/>
  <c r="W156" i="11" s="1"/>
  <c r="Z156" i="11" s="1"/>
  <c r="AC156" i="11" s="1"/>
  <c r="AF156" i="11" s="1"/>
  <c r="AI156" i="11" s="1"/>
  <c r="F155" i="11"/>
  <c r="I155" i="11" s="1"/>
  <c r="L155" i="11" s="1"/>
  <c r="O155" i="11" s="1"/>
  <c r="X155" i="11" s="1"/>
  <c r="AA155" i="11" s="1"/>
  <c r="AD155" i="11" s="1"/>
  <c r="AG155" i="11" s="1"/>
  <c r="AJ155" i="11" s="1"/>
  <c r="E155" i="11"/>
  <c r="H155" i="11" s="1"/>
  <c r="K155" i="11" s="1"/>
  <c r="N155" i="11" s="1"/>
  <c r="W155" i="11" s="1"/>
  <c r="Z155" i="11" s="1"/>
  <c r="AC155" i="11" s="1"/>
  <c r="AF155" i="11" s="1"/>
  <c r="AI155" i="11" s="1"/>
  <c r="F154" i="11"/>
  <c r="I154" i="11" s="1"/>
  <c r="L154" i="11" s="1"/>
  <c r="O154" i="11" s="1"/>
  <c r="X154" i="11" s="1"/>
  <c r="AA154" i="11" s="1"/>
  <c r="AD154" i="11" s="1"/>
  <c r="AG154" i="11" s="1"/>
  <c r="AJ154" i="11" s="1"/>
  <c r="E154" i="11"/>
  <c r="H154" i="11" s="1"/>
  <c r="K154" i="11" s="1"/>
  <c r="N154" i="11" s="1"/>
  <c r="W154" i="11" s="1"/>
  <c r="Z154" i="11" s="1"/>
  <c r="AC154" i="11" s="1"/>
  <c r="AF154" i="11" s="1"/>
  <c r="AI154" i="11" s="1"/>
  <c r="F153" i="11"/>
  <c r="I153" i="11" s="1"/>
  <c r="L153" i="11" s="1"/>
  <c r="O153" i="11" s="1"/>
  <c r="E153" i="11"/>
  <c r="H153" i="11" s="1"/>
  <c r="K153" i="11" s="1"/>
  <c r="N153" i="11" s="1"/>
  <c r="W153" i="11" s="1"/>
  <c r="Z153" i="11" s="1"/>
  <c r="AC153" i="11" s="1"/>
  <c r="AF153" i="11" s="1"/>
  <c r="AI153" i="11" s="1"/>
  <c r="F152" i="11"/>
  <c r="I152" i="11" s="1"/>
  <c r="L152" i="11" s="1"/>
  <c r="O152" i="11" s="1"/>
  <c r="X152" i="11" s="1"/>
  <c r="AA152" i="11" s="1"/>
  <c r="AD152" i="11" s="1"/>
  <c r="AG152" i="11" s="1"/>
  <c r="AJ152" i="11" s="1"/>
  <c r="E152" i="11"/>
  <c r="H152" i="11" s="1"/>
  <c r="K152" i="11" s="1"/>
  <c r="N152" i="11" s="1"/>
  <c r="F151" i="11"/>
  <c r="I151" i="11" s="1"/>
  <c r="L151" i="11" s="1"/>
  <c r="O151" i="11" s="1"/>
  <c r="X151" i="11" s="1"/>
  <c r="AA151" i="11" s="1"/>
  <c r="AD151" i="11" s="1"/>
  <c r="AG151" i="11" s="1"/>
  <c r="AJ151" i="11" s="1"/>
  <c r="E151" i="11"/>
  <c r="H151" i="11" s="1"/>
  <c r="K151" i="11" s="1"/>
  <c r="N151" i="11" s="1"/>
  <c r="W151" i="11" s="1"/>
  <c r="Z151" i="11" s="1"/>
  <c r="AC151" i="11" s="1"/>
  <c r="AF151" i="11" s="1"/>
  <c r="AI151" i="11" s="1"/>
  <c r="F150" i="11"/>
  <c r="I150" i="11" s="1"/>
  <c r="L150" i="11" s="1"/>
  <c r="O150" i="11" s="1"/>
  <c r="E150" i="11"/>
  <c r="H150" i="11" s="1"/>
  <c r="K150" i="11" s="1"/>
  <c r="N150" i="11" s="1"/>
  <c r="F149" i="11"/>
  <c r="I149" i="11" s="1"/>
  <c r="L149" i="11" s="1"/>
  <c r="O149" i="11" s="1"/>
  <c r="E149" i="11"/>
  <c r="H149" i="11" s="1"/>
  <c r="K149" i="11" s="1"/>
  <c r="N149" i="11" s="1"/>
  <c r="W149" i="11" s="1"/>
  <c r="Z149" i="11" s="1"/>
  <c r="AC149" i="11" s="1"/>
  <c r="AF149" i="11" s="1"/>
  <c r="AI149" i="11" s="1"/>
  <c r="F148" i="11"/>
  <c r="I148" i="11" s="1"/>
  <c r="L148" i="11" s="1"/>
  <c r="O148" i="11" s="1"/>
  <c r="X148" i="11" s="1"/>
  <c r="AA148" i="11" s="1"/>
  <c r="AD148" i="11" s="1"/>
  <c r="AG148" i="11" s="1"/>
  <c r="AJ148" i="11" s="1"/>
  <c r="E148" i="11"/>
  <c r="H148" i="11" s="1"/>
  <c r="K148" i="11" s="1"/>
  <c r="N148" i="11" s="1"/>
  <c r="F147" i="11"/>
  <c r="I147" i="11" s="1"/>
  <c r="L147" i="11" s="1"/>
  <c r="O147" i="11" s="1"/>
  <c r="X147" i="11" s="1"/>
  <c r="AA147" i="11" s="1"/>
  <c r="AD147" i="11" s="1"/>
  <c r="AG147" i="11" s="1"/>
  <c r="AJ147" i="11" s="1"/>
  <c r="E147" i="11"/>
  <c r="H147" i="11" s="1"/>
  <c r="K147" i="11" s="1"/>
  <c r="N147" i="11" s="1"/>
  <c r="W147" i="11" s="1"/>
  <c r="Z147" i="11" s="1"/>
  <c r="AC147" i="11" s="1"/>
  <c r="AF147" i="11" s="1"/>
  <c r="AI147" i="11" s="1"/>
  <c r="F146" i="11"/>
  <c r="I146" i="11" s="1"/>
  <c r="L146" i="11" s="1"/>
  <c r="O146" i="11" s="1"/>
  <c r="X146" i="11" s="1"/>
  <c r="AA146" i="11" s="1"/>
  <c r="AD146" i="11" s="1"/>
  <c r="AG146" i="11" s="1"/>
  <c r="AJ146" i="11" s="1"/>
  <c r="E146" i="11"/>
  <c r="H146" i="11" s="1"/>
  <c r="K146" i="11" s="1"/>
  <c r="N146" i="11" s="1"/>
  <c r="W146" i="11" s="1"/>
  <c r="Z146" i="11" s="1"/>
  <c r="AC146" i="11" s="1"/>
  <c r="AF146" i="11" s="1"/>
  <c r="AI146" i="11" s="1"/>
  <c r="F145" i="11"/>
  <c r="I145" i="11" s="1"/>
  <c r="L145" i="11" s="1"/>
  <c r="O145" i="11" s="1"/>
  <c r="X145" i="11" s="1"/>
  <c r="AA145" i="11" s="1"/>
  <c r="AD145" i="11" s="1"/>
  <c r="AG145" i="11" s="1"/>
  <c r="AJ145" i="11" s="1"/>
  <c r="E145" i="11"/>
  <c r="H145" i="11" s="1"/>
  <c r="K145" i="11" s="1"/>
  <c r="N145" i="11" s="1"/>
  <c r="W145" i="11" s="1"/>
  <c r="Z145" i="11" s="1"/>
  <c r="AC145" i="11" s="1"/>
  <c r="AF145" i="11" s="1"/>
  <c r="AI145" i="11" s="1"/>
  <c r="F144" i="11"/>
  <c r="I144" i="11" s="1"/>
  <c r="L144" i="11" s="1"/>
  <c r="O144" i="11" s="1"/>
  <c r="X144" i="11" s="1"/>
  <c r="AA144" i="11" s="1"/>
  <c r="AD144" i="11" s="1"/>
  <c r="AG144" i="11" s="1"/>
  <c r="AJ144" i="11" s="1"/>
  <c r="E144" i="11"/>
  <c r="H144" i="11" s="1"/>
  <c r="K144" i="11" s="1"/>
  <c r="N144" i="11" s="1"/>
  <c r="W144" i="11" s="1"/>
  <c r="Z144" i="11" s="1"/>
  <c r="AC144" i="11" s="1"/>
  <c r="AF144" i="11" s="1"/>
  <c r="AI144" i="11" s="1"/>
  <c r="F143" i="11"/>
  <c r="I143" i="11" s="1"/>
  <c r="L143" i="11" s="1"/>
  <c r="O143" i="11" s="1"/>
  <c r="E143" i="11"/>
  <c r="H143" i="11" s="1"/>
  <c r="K143" i="11" s="1"/>
  <c r="N143" i="11" s="1"/>
  <c r="F142" i="11"/>
  <c r="I142" i="11" s="1"/>
  <c r="L142" i="11" s="1"/>
  <c r="O142" i="11" s="1"/>
  <c r="X142" i="11" s="1"/>
  <c r="AA142" i="11" s="1"/>
  <c r="AD142" i="11" s="1"/>
  <c r="AG142" i="11" s="1"/>
  <c r="AJ142" i="11" s="1"/>
  <c r="E142" i="11"/>
  <c r="H142" i="11" s="1"/>
  <c r="K142" i="11" s="1"/>
  <c r="N142" i="11" s="1"/>
  <c r="W142" i="11" s="1"/>
  <c r="Z142" i="11" s="1"/>
  <c r="AC142" i="11" s="1"/>
  <c r="AF142" i="11" s="1"/>
  <c r="AI142" i="11" s="1"/>
  <c r="F141" i="11"/>
  <c r="I141" i="11" s="1"/>
  <c r="L141" i="11" s="1"/>
  <c r="O141" i="11" s="1"/>
  <c r="X141" i="11" s="1"/>
  <c r="AA141" i="11" s="1"/>
  <c r="AD141" i="11" s="1"/>
  <c r="AG141" i="11" s="1"/>
  <c r="AJ141" i="11" s="1"/>
  <c r="E141" i="11"/>
  <c r="H141" i="11" s="1"/>
  <c r="K141" i="11" s="1"/>
  <c r="N141" i="11" s="1"/>
  <c r="W141" i="11" s="1"/>
  <c r="Z141" i="11" s="1"/>
  <c r="AC141" i="11" s="1"/>
  <c r="AF141" i="11" s="1"/>
  <c r="AI141" i="11" s="1"/>
  <c r="F140" i="11"/>
  <c r="I140" i="11" s="1"/>
  <c r="L140" i="11" s="1"/>
  <c r="O140" i="11" s="1"/>
  <c r="E140" i="11"/>
  <c r="H140" i="11" s="1"/>
  <c r="K140" i="11" s="1"/>
  <c r="N140" i="11" s="1"/>
  <c r="F139" i="11"/>
  <c r="I139" i="11" s="1"/>
  <c r="L139" i="11" s="1"/>
  <c r="O139" i="11" s="1"/>
  <c r="X139" i="11" s="1"/>
  <c r="AA139" i="11" s="1"/>
  <c r="AD139" i="11" s="1"/>
  <c r="AG139" i="11" s="1"/>
  <c r="AJ139" i="11" s="1"/>
  <c r="E139" i="11"/>
  <c r="H139" i="11" s="1"/>
  <c r="K139" i="11" s="1"/>
  <c r="N139" i="11" s="1"/>
  <c r="W139" i="11" s="1"/>
  <c r="Z139" i="11" s="1"/>
  <c r="AC139" i="11" s="1"/>
  <c r="AF139" i="11" s="1"/>
  <c r="AI139" i="11" s="1"/>
  <c r="F138" i="11"/>
  <c r="I138" i="11" s="1"/>
  <c r="L138" i="11" s="1"/>
  <c r="O138" i="11" s="1"/>
  <c r="E138" i="11"/>
  <c r="H138" i="11" s="1"/>
  <c r="K138" i="11" s="1"/>
  <c r="N138" i="11" s="1"/>
  <c r="W138" i="11" s="1"/>
  <c r="Z138" i="11" s="1"/>
  <c r="AC138" i="11" s="1"/>
  <c r="AF138" i="11" s="1"/>
  <c r="AI138" i="11" s="1"/>
  <c r="F137" i="11"/>
  <c r="I137" i="11" s="1"/>
  <c r="L137" i="11" s="1"/>
  <c r="O137" i="11" s="1"/>
  <c r="E137" i="11"/>
  <c r="H137" i="11" s="1"/>
  <c r="K137" i="11" s="1"/>
  <c r="N137" i="11" s="1"/>
  <c r="W137" i="11" s="1"/>
  <c r="Z137" i="11" s="1"/>
  <c r="AC137" i="11" s="1"/>
  <c r="AF137" i="11" s="1"/>
  <c r="AI137" i="11" s="1"/>
  <c r="F136" i="11"/>
  <c r="I136" i="11" s="1"/>
  <c r="L136" i="11" s="1"/>
  <c r="O136" i="11" s="1"/>
  <c r="E136" i="11"/>
  <c r="H136" i="11" s="1"/>
  <c r="K136" i="11" s="1"/>
  <c r="N136" i="11" s="1"/>
  <c r="F135" i="11"/>
  <c r="I135" i="11" s="1"/>
  <c r="L135" i="11" s="1"/>
  <c r="O135" i="11" s="1"/>
  <c r="X135" i="11" s="1"/>
  <c r="AA135" i="11" s="1"/>
  <c r="AD135" i="11" s="1"/>
  <c r="AG135" i="11" s="1"/>
  <c r="AJ135" i="11" s="1"/>
  <c r="E135" i="11"/>
  <c r="H135" i="11" s="1"/>
  <c r="K135" i="11" s="1"/>
  <c r="N135" i="11" s="1"/>
  <c r="W135" i="11" s="1"/>
  <c r="Z135" i="11" s="1"/>
  <c r="AC135" i="11" s="1"/>
  <c r="AF135" i="11" s="1"/>
  <c r="AI135" i="11" s="1"/>
  <c r="F134" i="11"/>
  <c r="I134" i="11" s="1"/>
  <c r="L134" i="11" s="1"/>
  <c r="O134" i="11" s="1"/>
  <c r="E134" i="11"/>
  <c r="H134" i="11" s="1"/>
  <c r="K134" i="11" s="1"/>
  <c r="N134" i="11" s="1"/>
  <c r="W134" i="11" s="1"/>
  <c r="Z134" i="11" s="1"/>
  <c r="AC134" i="11" s="1"/>
  <c r="AF134" i="11" s="1"/>
  <c r="AI134" i="11" s="1"/>
  <c r="F133" i="11"/>
  <c r="I133" i="11" s="1"/>
  <c r="L133" i="11" s="1"/>
  <c r="O133" i="11" s="1"/>
  <c r="X133" i="11" s="1"/>
  <c r="AA133" i="11" s="1"/>
  <c r="AD133" i="11" s="1"/>
  <c r="AG133" i="11" s="1"/>
  <c r="AJ133" i="11" s="1"/>
  <c r="E133" i="11"/>
  <c r="H133" i="11" s="1"/>
  <c r="K133" i="11" s="1"/>
  <c r="N133" i="11" s="1"/>
  <c r="W133" i="11" s="1"/>
  <c r="Z133" i="11" s="1"/>
  <c r="AC133" i="11" s="1"/>
  <c r="AF133" i="11" s="1"/>
  <c r="AI133" i="11" s="1"/>
  <c r="F132" i="11"/>
  <c r="I132" i="11" s="1"/>
  <c r="L132" i="11" s="1"/>
  <c r="O132" i="11" s="1"/>
  <c r="X132" i="11" s="1"/>
  <c r="AA132" i="11" s="1"/>
  <c r="AD132" i="11" s="1"/>
  <c r="AG132" i="11" s="1"/>
  <c r="AJ132" i="11" s="1"/>
  <c r="E132" i="11"/>
  <c r="H132" i="11" s="1"/>
  <c r="K132" i="11" s="1"/>
  <c r="N132" i="11" s="1"/>
  <c r="W132" i="11" s="1"/>
  <c r="Z132" i="11" s="1"/>
  <c r="AC132" i="11" s="1"/>
  <c r="AF132" i="11" s="1"/>
  <c r="AI132" i="11" s="1"/>
  <c r="V4" i="11"/>
  <c r="Y4" i="11" s="1"/>
  <c r="AB4" i="11" s="1"/>
  <c r="AE4" i="11" s="1"/>
  <c r="AH4" i="11" s="1"/>
  <c r="F131" i="11"/>
  <c r="I131" i="11" s="1"/>
  <c r="L131" i="11" s="1"/>
  <c r="O131" i="11" s="1"/>
  <c r="X131" i="11" s="1"/>
  <c r="AA131" i="11" s="1"/>
  <c r="AD131" i="11" s="1"/>
  <c r="AG131" i="11" s="1"/>
  <c r="AJ131" i="11" s="1"/>
  <c r="E131" i="11"/>
  <c r="H131" i="11" s="1"/>
  <c r="K131" i="11" s="1"/>
  <c r="N131" i="11" s="1"/>
  <c r="W131" i="11" s="1"/>
  <c r="Z131" i="11" s="1"/>
  <c r="AC131" i="11" s="1"/>
  <c r="AF131" i="11" s="1"/>
  <c r="AI131" i="11" s="1"/>
  <c r="F130" i="11"/>
  <c r="I130" i="11" s="1"/>
  <c r="L130" i="11" s="1"/>
  <c r="O130" i="11" s="1"/>
  <c r="X130" i="11" s="1"/>
  <c r="AA130" i="11" s="1"/>
  <c r="AD130" i="11" s="1"/>
  <c r="AG130" i="11" s="1"/>
  <c r="AJ130" i="11" s="1"/>
  <c r="E130" i="11"/>
  <c r="H130" i="11" s="1"/>
  <c r="K130" i="11" s="1"/>
  <c r="N130" i="11" s="1"/>
  <c r="W130" i="11" s="1"/>
  <c r="Z130" i="11" s="1"/>
  <c r="AC130" i="11" s="1"/>
  <c r="AF130" i="11" s="1"/>
  <c r="AI130" i="11" s="1"/>
  <c r="F129" i="11"/>
  <c r="I129" i="11" s="1"/>
  <c r="L129" i="11" s="1"/>
  <c r="O129" i="11" s="1"/>
  <c r="X129" i="11" s="1"/>
  <c r="AA129" i="11" s="1"/>
  <c r="AD129" i="11" s="1"/>
  <c r="AG129" i="11" s="1"/>
  <c r="AJ129" i="11" s="1"/>
  <c r="E129" i="11"/>
  <c r="H129" i="11" s="1"/>
  <c r="K129" i="11" s="1"/>
  <c r="N129" i="11" s="1"/>
  <c r="F128" i="11"/>
  <c r="I128" i="11" s="1"/>
  <c r="L128" i="11" s="1"/>
  <c r="O128" i="11" s="1"/>
  <c r="E128" i="11"/>
  <c r="H128" i="11" s="1"/>
  <c r="K128" i="11" s="1"/>
  <c r="N128" i="11" s="1"/>
  <c r="W128" i="11" s="1"/>
  <c r="Z128" i="11" s="1"/>
  <c r="AC128" i="11" s="1"/>
  <c r="AF128" i="11" s="1"/>
  <c r="AI128" i="11" s="1"/>
  <c r="F127" i="11"/>
  <c r="I127" i="11" s="1"/>
  <c r="L127" i="11" s="1"/>
  <c r="O127" i="11" s="1"/>
  <c r="E127" i="11"/>
  <c r="H127" i="11" s="1"/>
  <c r="K127" i="11" s="1"/>
  <c r="N127" i="11" s="1"/>
  <c r="W127" i="11" s="1"/>
  <c r="Z127" i="11" s="1"/>
  <c r="AC127" i="11" s="1"/>
  <c r="AF127" i="11" s="1"/>
  <c r="AI127" i="11" s="1"/>
  <c r="F126" i="11"/>
  <c r="I126" i="11" s="1"/>
  <c r="L126" i="11" s="1"/>
  <c r="O126" i="11" s="1"/>
  <c r="X126" i="11" s="1"/>
  <c r="AA126" i="11" s="1"/>
  <c r="AD126" i="11" s="1"/>
  <c r="AG126" i="11" s="1"/>
  <c r="AJ126" i="11" s="1"/>
  <c r="E126" i="11"/>
  <c r="H126" i="11" s="1"/>
  <c r="K126" i="11" s="1"/>
  <c r="N126" i="11" s="1"/>
  <c r="W126" i="11" s="1"/>
  <c r="Z126" i="11" s="1"/>
  <c r="AC126" i="11" s="1"/>
  <c r="AF126" i="11" s="1"/>
  <c r="AI126" i="11" s="1"/>
  <c r="F125" i="11"/>
  <c r="I125" i="11" s="1"/>
  <c r="L125" i="11" s="1"/>
  <c r="O125" i="11" s="1"/>
  <c r="X125" i="11" s="1"/>
  <c r="AA125" i="11" s="1"/>
  <c r="AD125" i="11" s="1"/>
  <c r="AG125" i="11" s="1"/>
  <c r="AJ125" i="11" s="1"/>
  <c r="E125" i="11"/>
  <c r="H125" i="11" s="1"/>
  <c r="K125" i="11" s="1"/>
  <c r="N125" i="11" s="1"/>
  <c r="W125" i="11" s="1"/>
  <c r="Z125" i="11" s="1"/>
  <c r="AC125" i="11" s="1"/>
  <c r="AF125" i="11" s="1"/>
  <c r="AI125" i="11" s="1"/>
  <c r="F124" i="11"/>
  <c r="I124" i="11" s="1"/>
  <c r="L124" i="11" s="1"/>
  <c r="O124" i="11" s="1"/>
  <c r="X124" i="11" s="1"/>
  <c r="AA124" i="11" s="1"/>
  <c r="AD124" i="11" s="1"/>
  <c r="AG124" i="11" s="1"/>
  <c r="AJ124" i="11" s="1"/>
  <c r="E124" i="11"/>
  <c r="H124" i="11" s="1"/>
  <c r="K124" i="11" s="1"/>
  <c r="N124" i="11" s="1"/>
  <c r="W124" i="11" s="1"/>
  <c r="Z124" i="11" s="1"/>
  <c r="AC124" i="11" s="1"/>
  <c r="AF124" i="11" s="1"/>
  <c r="AI124" i="11" s="1"/>
  <c r="F123" i="11"/>
  <c r="I123" i="11" s="1"/>
  <c r="L123" i="11" s="1"/>
  <c r="O123" i="11" s="1"/>
  <c r="X123" i="11" s="1"/>
  <c r="AA123" i="11" s="1"/>
  <c r="AD123" i="11" s="1"/>
  <c r="AG123" i="11" s="1"/>
  <c r="AJ123" i="11" s="1"/>
  <c r="E123" i="11"/>
  <c r="H123" i="11" s="1"/>
  <c r="K123" i="11" s="1"/>
  <c r="N123" i="11" s="1"/>
  <c r="F122" i="11"/>
  <c r="I122" i="11" s="1"/>
  <c r="L122" i="11" s="1"/>
  <c r="O122" i="11" s="1"/>
  <c r="E122" i="11"/>
  <c r="H122" i="11" s="1"/>
  <c r="K122" i="11" s="1"/>
  <c r="N122" i="11" s="1"/>
  <c r="W122" i="11" s="1"/>
  <c r="Z122" i="11" s="1"/>
  <c r="AC122" i="11" s="1"/>
  <c r="AF122" i="11" s="1"/>
  <c r="AI122" i="11" s="1"/>
  <c r="F121" i="11"/>
  <c r="I121" i="11" s="1"/>
  <c r="L121" i="11" s="1"/>
  <c r="O121" i="11" s="1"/>
  <c r="E121" i="11"/>
  <c r="H121" i="11" s="1"/>
  <c r="K121" i="11" s="1"/>
  <c r="N121" i="11" s="1"/>
  <c r="W121" i="11" s="1"/>
  <c r="Z121" i="11" s="1"/>
  <c r="AC121" i="11" s="1"/>
  <c r="AF121" i="11" s="1"/>
  <c r="AI121" i="11" s="1"/>
  <c r="F120" i="11"/>
  <c r="I120" i="11" s="1"/>
  <c r="L120" i="11" s="1"/>
  <c r="O120" i="11" s="1"/>
  <c r="E120" i="11"/>
  <c r="H120" i="11" s="1"/>
  <c r="K120" i="11" s="1"/>
  <c r="N120" i="11" s="1"/>
  <c r="W120" i="11" s="1"/>
  <c r="Z120" i="11" s="1"/>
  <c r="AC120" i="11" s="1"/>
  <c r="AF120" i="11" s="1"/>
  <c r="AI120" i="11" s="1"/>
  <c r="F119" i="11"/>
  <c r="I119" i="11" s="1"/>
  <c r="L119" i="11" s="1"/>
  <c r="O119" i="11" s="1"/>
  <c r="X119" i="11" s="1"/>
  <c r="AA119" i="11" s="1"/>
  <c r="AD119" i="11" s="1"/>
  <c r="AG119" i="11" s="1"/>
  <c r="AJ119" i="11" s="1"/>
  <c r="E119" i="11"/>
  <c r="H119" i="11" s="1"/>
  <c r="K119" i="11" s="1"/>
  <c r="N119" i="11" s="1"/>
  <c r="F118" i="11"/>
  <c r="I118" i="11" s="1"/>
  <c r="L118" i="11" s="1"/>
  <c r="O118" i="11" s="1"/>
  <c r="X118" i="11" s="1"/>
  <c r="AA118" i="11" s="1"/>
  <c r="AD118" i="11" s="1"/>
  <c r="AG118" i="11" s="1"/>
  <c r="AJ118" i="11" s="1"/>
  <c r="E118" i="11"/>
  <c r="H118" i="11" s="1"/>
  <c r="K118" i="11" s="1"/>
  <c r="N118" i="11" s="1"/>
  <c r="W118" i="11" s="1"/>
  <c r="Z118" i="11" s="1"/>
  <c r="AC118" i="11" s="1"/>
  <c r="AF118" i="11" s="1"/>
  <c r="AI118" i="11" s="1"/>
  <c r="F117" i="11"/>
  <c r="I117" i="11" s="1"/>
  <c r="L117" i="11" s="1"/>
  <c r="O117" i="11" s="1"/>
  <c r="X117" i="11" s="1"/>
  <c r="AA117" i="11" s="1"/>
  <c r="AD117" i="11" s="1"/>
  <c r="AG117" i="11" s="1"/>
  <c r="AJ117" i="11" s="1"/>
  <c r="E117" i="11"/>
  <c r="H117" i="11" s="1"/>
  <c r="K117" i="11" s="1"/>
  <c r="N117" i="11" s="1"/>
  <c r="F116" i="11"/>
  <c r="I116" i="11" s="1"/>
  <c r="L116" i="11" s="1"/>
  <c r="O116" i="11" s="1"/>
  <c r="E116" i="11"/>
  <c r="H116" i="11" s="1"/>
  <c r="K116" i="11" s="1"/>
  <c r="N116" i="11" s="1"/>
  <c r="F115" i="11"/>
  <c r="I115" i="11" s="1"/>
  <c r="L115" i="11" s="1"/>
  <c r="O115" i="11" s="1"/>
  <c r="E115" i="11"/>
  <c r="H115" i="11" s="1"/>
  <c r="K115" i="11" s="1"/>
  <c r="N115" i="11" s="1"/>
  <c r="W115" i="11" s="1"/>
  <c r="Z115" i="11" s="1"/>
  <c r="AC115" i="11" s="1"/>
  <c r="AF115" i="11" s="1"/>
  <c r="AI115" i="11" s="1"/>
  <c r="F114" i="11"/>
  <c r="I114" i="11" s="1"/>
  <c r="L114" i="11" s="1"/>
  <c r="O114" i="11" s="1"/>
  <c r="X114" i="11" s="1"/>
  <c r="AA114" i="11" s="1"/>
  <c r="AD114" i="11" s="1"/>
  <c r="AG114" i="11" s="1"/>
  <c r="AJ114" i="11" s="1"/>
  <c r="E114" i="11"/>
  <c r="H114" i="11" s="1"/>
  <c r="K114" i="11" s="1"/>
  <c r="N114" i="11" s="1"/>
  <c r="W114" i="11" s="1"/>
  <c r="Z114" i="11" s="1"/>
  <c r="AC114" i="11" s="1"/>
  <c r="AF114" i="11" s="1"/>
  <c r="AI114" i="11" s="1"/>
  <c r="F113" i="11"/>
  <c r="I113" i="11" s="1"/>
  <c r="L113" i="11" s="1"/>
  <c r="O113" i="11" s="1"/>
  <c r="X113" i="11" s="1"/>
  <c r="AA113" i="11" s="1"/>
  <c r="AD113" i="11" s="1"/>
  <c r="AG113" i="11" s="1"/>
  <c r="AJ113" i="11" s="1"/>
  <c r="E113" i="11"/>
  <c r="H113" i="11" s="1"/>
  <c r="K113" i="11" s="1"/>
  <c r="N113" i="11" s="1"/>
  <c r="W113" i="11" s="1"/>
  <c r="Z113" i="11" s="1"/>
  <c r="AC113" i="11" s="1"/>
  <c r="AF113" i="11" s="1"/>
  <c r="AI113" i="11" s="1"/>
  <c r="F112" i="11"/>
  <c r="I112" i="11" s="1"/>
  <c r="L112" i="11" s="1"/>
  <c r="O112" i="11" s="1"/>
  <c r="X112" i="11" s="1"/>
  <c r="AA112" i="11" s="1"/>
  <c r="AD112" i="11" s="1"/>
  <c r="AG112" i="11" s="1"/>
  <c r="AJ112" i="11" s="1"/>
  <c r="E112" i="11"/>
  <c r="H112" i="11" s="1"/>
  <c r="K112" i="11" s="1"/>
  <c r="N112" i="11" s="1"/>
  <c r="W112" i="11" s="1"/>
  <c r="Z112" i="11" s="1"/>
  <c r="AC112" i="11" s="1"/>
  <c r="AF112" i="11" s="1"/>
  <c r="AI112" i="11" s="1"/>
  <c r="F111" i="11"/>
  <c r="I111" i="11" s="1"/>
  <c r="L111" i="11" s="1"/>
  <c r="O111" i="11" s="1"/>
  <c r="X111" i="11" s="1"/>
  <c r="AA111" i="11" s="1"/>
  <c r="AD111" i="11" s="1"/>
  <c r="AG111" i="11" s="1"/>
  <c r="AJ111" i="11" s="1"/>
  <c r="E111" i="11"/>
  <c r="H111" i="11" s="1"/>
  <c r="K111" i="11" s="1"/>
  <c r="N111" i="11" s="1"/>
  <c r="W111" i="11" s="1"/>
  <c r="Z111" i="11" s="1"/>
  <c r="AC111" i="11" s="1"/>
  <c r="AF111" i="11" s="1"/>
  <c r="AI111" i="11" s="1"/>
  <c r="F110" i="11"/>
  <c r="I110" i="11" s="1"/>
  <c r="L110" i="11" s="1"/>
  <c r="O110" i="11" s="1"/>
  <c r="E110" i="11"/>
  <c r="H110" i="11" s="1"/>
  <c r="K110" i="11" s="1"/>
  <c r="N110" i="11" s="1"/>
  <c r="W110" i="11" s="1"/>
  <c r="Z110" i="11" s="1"/>
  <c r="AC110" i="11" s="1"/>
  <c r="AF110" i="11" s="1"/>
  <c r="AI110" i="11" s="1"/>
  <c r="F109" i="11"/>
  <c r="I109" i="11" s="1"/>
  <c r="L109" i="11" s="1"/>
  <c r="O109" i="11" s="1"/>
  <c r="X109" i="11" s="1"/>
  <c r="AA109" i="11" s="1"/>
  <c r="AD109" i="11" s="1"/>
  <c r="AG109" i="11" s="1"/>
  <c r="AJ109" i="11" s="1"/>
  <c r="E109" i="11"/>
  <c r="H109" i="11" s="1"/>
  <c r="K109" i="11" s="1"/>
  <c r="N109" i="11" s="1"/>
  <c r="W109" i="11" s="1"/>
  <c r="Z109" i="11" s="1"/>
  <c r="AC109" i="11" s="1"/>
  <c r="AF109" i="11" s="1"/>
  <c r="AI109" i="11" s="1"/>
  <c r="F108" i="11"/>
  <c r="I108" i="11" s="1"/>
  <c r="L108" i="11" s="1"/>
  <c r="O108" i="11" s="1"/>
  <c r="X108" i="11" s="1"/>
  <c r="AA108" i="11" s="1"/>
  <c r="AD108" i="11" s="1"/>
  <c r="AG108" i="11" s="1"/>
  <c r="AJ108" i="11" s="1"/>
  <c r="E108" i="11"/>
  <c r="H108" i="11" s="1"/>
  <c r="K108" i="11" s="1"/>
  <c r="N108" i="11" s="1"/>
  <c r="W108" i="11" s="1"/>
  <c r="Z108" i="11" s="1"/>
  <c r="AC108" i="11" s="1"/>
  <c r="AF108" i="11" s="1"/>
  <c r="AI108" i="11" s="1"/>
  <c r="F107" i="11"/>
  <c r="I107" i="11" s="1"/>
  <c r="L107" i="11" s="1"/>
  <c r="O107" i="11" s="1"/>
  <c r="X107" i="11" s="1"/>
  <c r="AA107" i="11" s="1"/>
  <c r="AD107" i="11" s="1"/>
  <c r="AG107" i="11" s="1"/>
  <c r="AJ107" i="11" s="1"/>
  <c r="E107" i="11"/>
  <c r="H107" i="11" s="1"/>
  <c r="K107" i="11" s="1"/>
  <c r="N107" i="11" s="1"/>
  <c r="F106" i="11"/>
  <c r="I106" i="11" s="1"/>
  <c r="L106" i="11" s="1"/>
  <c r="O106" i="11" s="1"/>
  <c r="X106" i="11" s="1"/>
  <c r="AA106" i="11" s="1"/>
  <c r="AD106" i="11" s="1"/>
  <c r="AG106" i="11" s="1"/>
  <c r="AJ106" i="11" s="1"/>
  <c r="E106" i="11"/>
  <c r="H106" i="11" s="1"/>
  <c r="K106" i="11" s="1"/>
  <c r="N106" i="11" s="1"/>
  <c r="W106" i="11" s="1"/>
  <c r="Z106" i="11" s="1"/>
  <c r="AC106" i="11" s="1"/>
  <c r="AF106" i="11" s="1"/>
  <c r="AI106" i="11" s="1"/>
  <c r="F105" i="11"/>
  <c r="I105" i="11" s="1"/>
  <c r="L105" i="11" s="1"/>
  <c r="O105" i="11" s="1"/>
  <c r="X105" i="11" s="1"/>
  <c r="AA105" i="11" s="1"/>
  <c r="AD105" i="11" s="1"/>
  <c r="AG105" i="11" s="1"/>
  <c r="AJ105" i="11" s="1"/>
  <c r="E105" i="11"/>
  <c r="H105" i="11" s="1"/>
  <c r="K105" i="11" s="1"/>
  <c r="N105" i="11" s="1"/>
  <c r="W105" i="11" s="1"/>
  <c r="Z105" i="11" s="1"/>
  <c r="AC105" i="11" s="1"/>
  <c r="AF105" i="11" s="1"/>
  <c r="AI105" i="11" s="1"/>
  <c r="F104" i="11"/>
  <c r="I104" i="11" s="1"/>
  <c r="L104" i="11" s="1"/>
  <c r="O104" i="11" s="1"/>
  <c r="E104" i="11"/>
  <c r="H104" i="11" s="1"/>
  <c r="K104" i="11" s="1"/>
  <c r="N104" i="11" s="1"/>
  <c r="W104" i="11" s="1"/>
  <c r="Z104" i="11" s="1"/>
  <c r="AC104" i="11" s="1"/>
  <c r="AF104" i="11" s="1"/>
  <c r="AI104" i="11" s="1"/>
  <c r="F103" i="11"/>
  <c r="I103" i="11" s="1"/>
  <c r="L103" i="11" s="1"/>
  <c r="O103" i="11" s="1"/>
  <c r="X103" i="11" s="1"/>
  <c r="AA103" i="11" s="1"/>
  <c r="AD103" i="11" s="1"/>
  <c r="AG103" i="11" s="1"/>
  <c r="AJ103" i="11" s="1"/>
  <c r="E103" i="11"/>
  <c r="H103" i="11" s="1"/>
  <c r="K103" i="11" s="1"/>
  <c r="N103" i="11" s="1"/>
  <c r="W103" i="11" s="1"/>
  <c r="Z103" i="11" s="1"/>
  <c r="AC103" i="11" s="1"/>
  <c r="AF103" i="11" s="1"/>
  <c r="AI103" i="11" s="1"/>
  <c r="F102" i="11"/>
  <c r="I102" i="11" s="1"/>
  <c r="L102" i="11" s="1"/>
  <c r="O102" i="11" s="1"/>
  <c r="X102" i="11" s="1"/>
  <c r="AA102" i="11" s="1"/>
  <c r="AD102" i="11" s="1"/>
  <c r="AG102" i="11" s="1"/>
  <c r="AJ102" i="11" s="1"/>
  <c r="E102" i="11"/>
  <c r="H102" i="11" s="1"/>
  <c r="K102" i="11" s="1"/>
  <c r="N102" i="11" s="1"/>
  <c r="F101" i="11"/>
  <c r="I101" i="11" s="1"/>
  <c r="L101" i="11" s="1"/>
  <c r="O101" i="11" s="1"/>
  <c r="X101" i="11" s="1"/>
  <c r="AA101" i="11" s="1"/>
  <c r="AD101" i="11" s="1"/>
  <c r="AG101" i="11" s="1"/>
  <c r="AJ101" i="11" s="1"/>
  <c r="E101" i="11"/>
  <c r="H101" i="11" s="1"/>
  <c r="K101" i="11" s="1"/>
  <c r="N101" i="11" s="1"/>
  <c r="F100" i="11"/>
  <c r="I100" i="11" s="1"/>
  <c r="L100" i="11" s="1"/>
  <c r="O100" i="11" s="1"/>
  <c r="X100" i="11" s="1"/>
  <c r="AA100" i="11" s="1"/>
  <c r="AD100" i="11" s="1"/>
  <c r="AG100" i="11" s="1"/>
  <c r="AJ100" i="11" s="1"/>
  <c r="E100" i="11"/>
  <c r="H100" i="11" s="1"/>
  <c r="K100" i="11" s="1"/>
  <c r="N100" i="11" s="1"/>
  <c r="W100" i="11" s="1"/>
  <c r="Z100" i="11" s="1"/>
  <c r="AC100" i="11" s="1"/>
  <c r="AF100" i="11" s="1"/>
  <c r="AI100" i="11" s="1"/>
  <c r="F99" i="11"/>
  <c r="I99" i="11" s="1"/>
  <c r="L99" i="11" s="1"/>
  <c r="O99" i="11" s="1"/>
  <c r="X99" i="11" s="1"/>
  <c r="AA99" i="11" s="1"/>
  <c r="AD99" i="11" s="1"/>
  <c r="AG99" i="11" s="1"/>
  <c r="AJ99" i="11" s="1"/>
  <c r="E99" i="11"/>
  <c r="H99" i="11" s="1"/>
  <c r="K99" i="11" s="1"/>
  <c r="N99" i="11" s="1"/>
  <c r="W99" i="11" s="1"/>
  <c r="Z99" i="11" s="1"/>
  <c r="AC99" i="11" s="1"/>
  <c r="AF99" i="11" s="1"/>
  <c r="AI99" i="11" s="1"/>
  <c r="F98" i="11"/>
  <c r="I98" i="11" s="1"/>
  <c r="L98" i="11" s="1"/>
  <c r="O98" i="11" s="1"/>
  <c r="E98" i="11"/>
  <c r="H98" i="11" s="1"/>
  <c r="K98" i="11" s="1"/>
  <c r="N98" i="11" s="1"/>
  <c r="F97" i="11"/>
  <c r="I97" i="11" s="1"/>
  <c r="L97" i="11" s="1"/>
  <c r="O97" i="11" s="1"/>
  <c r="X97" i="11" s="1"/>
  <c r="AA97" i="11" s="1"/>
  <c r="AD97" i="11" s="1"/>
  <c r="AG97" i="11" s="1"/>
  <c r="AJ97" i="11" s="1"/>
  <c r="E97" i="11"/>
  <c r="H97" i="11" s="1"/>
  <c r="K97" i="11" s="1"/>
  <c r="N97" i="11" s="1"/>
  <c r="W97" i="11" s="1"/>
  <c r="Z97" i="11" s="1"/>
  <c r="AC97" i="11" s="1"/>
  <c r="AF97" i="11" s="1"/>
  <c r="AI97" i="11" s="1"/>
  <c r="F96" i="11"/>
  <c r="I96" i="11" s="1"/>
  <c r="L96" i="11" s="1"/>
  <c r="O96" i="11" s="1"/>
  <c r="X96" i="11" s="1"/>
  <c r="AA96" i="11" s="1"/>
  <c r="AD96" i="11" s="1"/>
  <c r="AG96" i="11" s="1"/>
  <c r="AJ96" i="11" s="1"/>
  <c r="E96" i="11"/>
  <c r="H96" i="11" s="1"/>
  <c r="K96" i="11" s="1"/>
  <c r="N96" i="11" s="1"/>
  <c r="W96" i="11" s="1"/>
  <c r="Z96" i="11" s="1"/>
  <c r="AC96" i="11" s="1"/>
  <c r="AF96" i="11" s="1"/>
  <c r="AI96" i="11" s="1"/>
  <c r="F95" i="11"/>
  <c r="I95" i="11" s="1"/>
  <c r="L95" i="11" s="1"/>
  <c r="O95" i="11" s="1"/>
  <c r="E95" i="11"/>
  <c r="H95" i="11" s="1"/>
  <c r="K95" i="11" s="1"/>
  <c r="N95" i="11" s="1"/>
  <c r="F94" i="11"/>
  <c r="I94" i="11" s="1"/>
  <c r="L94" i="11" s="1"/>
  <c r="O94" i="11" s="1"/>
  <c r="E94" i="11"/>
  <c r="H94" i="11" s="1"/>
  <c r="K94" i="11" s="1"/>
  <c r="N94" i="11" s="1"/>
  <c r="W94" i="11" s="1"/>
  <c r="Z94" i="11" s="1"/>
  <c r="AC94" i="11" s="1"/>
  <c r="AF94" i="11" s="1"/>
  <c r="AI94" i="11" s="1"/>
  <c r="F93" i="11"/>
  <c r="I93" i="11" s="1"/>
  <c r="L93" i="11" s="1"/>
  <c r="O93" i="11" s="1"/>
  <c r="E93" i="11"/>
  <c r="H93" i="11" s="1"/>
  <c r="K93" i="11" s="1"/>
  <c r="N93" i="11" s="1"/>
  <c r="F92" i="11"/>
  <c r="I92" i="11" s="1"/>
  <c r="L92" i="11" s="1"/>
  <c r="O92" i="11" s="1"/>
  <c r="X92" i="11" s="1"/>
  <c r="AA92" i="11" s="1"/>
  <c r="AD92" i="11" s="1"/>
  <c r="AG92" i="11" s="1"/>
  <c r="AJ92" i="11" s="1"/>
  <c r="E92" i="11"/>
  <c r="H92" i="11" s="1"/>
  <c r="K92" i="11" s="1"/>
  <c r="N92" i="11" s="1"/>
  <c r="F91" i="11"/>
  <c r="I91" i="11" s="1"/>
  <c r="L91" i="11" s="1"/>
  <c r="O91" i="11" s="1"/>
  <c r="E91" i="11"/>
  <c r="H91" i="11" s="1"/>
  <c r="K91" i="11" s="1"/>
  <c r="N91" i="11" s="1"/>
  <c r="W91" i="11" s="1"/>
  <c r="Z91" i="11" s="1"/>
  <c r="AC91" i="11" s="1"/>
  <c r="AF91" i="11" s="1"/>
  <c r="AI91" i="11" s="1"/>
  <c r="F90" i="11"/>
  <c r="I90" i="11" s="1"/>
  <c r="L90" i="11" s="1"/>
  <c r="O90" i="11" s="1"/>
  <c r="E90" i="11"/>
  <c r="H90" i="11" s="1"/>
  <c r="K90" i="11" s="1"/>
  <c r="N90" i="11" s="1"/>
  <c r="F89" i="11"/>
  <c r="I89" i="11" s="1"/>
  <c r="L89" i="11" s="1"/>
  <c r="O89" i="11" s="1"/>
  <c r="X89" i="11" s="1"/>
  <c r="AA89" i="11" s="1"/>
  <c r="AD89" i="11" s="1"/>
  <c r="AG89" i="11" s="1"/>
  <c r="AJ89" i="11" s="1"/>
  <c r="E89" i="11"/>
  <c r="H89" i="11" s="1"/>
  <c r="K89" i="11" s="1"/>
  <c r="N89" i="11" s="1"/>
  <c r="W89" i="11" s="1"/>
  <c r="Z89" i="11" s="1"/>
  <c r="AC89" i="11" s="1"/>
  <c r="AF89" i="11" s="1"/>
  <c r="AI89" i="11" s="1"/>
  <c r="F88" i="11"/>
  <c r="I88" i="11" s="1"/>
  <c r="L88" i="11" s="1"/>
  <c r="O88" i="11" s="1"/>
  <c r="E88" i="11"/>
  <c r="H88" i="11" s="1"/>
  <c r="K88" i="11" s="1"/>
  <c r="N88" i="11" s="1"/>
  <c r="W88" i="11" s="1"/>
  <c r="Z88" i="11" s="1"/>
  <c r="AC88" i="11" s="1"/>
  <c r="AF88" i="11" s="1"/>
  <c r="AI88" i="11" s="1"/>
  <c r="F87" i="11"/>
  <c r="I87" i="11" s="1"/>
  <c r="L87" i="11" s="1"/>
  <c r="O87" i="11" s="1"/>
  <c r="E87" i="11"/>
  <c r="H87" i="11" s="1"/>
  <c r="K87" i="11" s="1"/>
  <c r="N87" i="11" s="1"/>
  <c r="F86" i="11"/>
  <c r="I86" i="11" s="1"/>
  <c r="L86" i="11" s="1"/>
  <c r="O86" i="11" s="1"/>
  <c r="X86" i="11" s="1"/>
  <c r="AA86" i="11" s="1"/>
  <c r="AD86" i="11" s="1"/>
  <c r="AG86" i="11" s="1"/>
  <c r="AJ86" i="11" s="1"/>
  <c r="E86" i="11"/>
  <c r="H86" i="11" s="1"/>
  <c r="K86" i="11" s="1"/>
  <c r="N86" i="11" s="1"/>
  <c r="W86" i="11" s="1"/>
  <c r="Z86" i="11" s="1"/>
  <c r="AC86" i="11" s="1"/>
  <c r="AF86" i="11" s="1"/>
  <c r="AI86" i="11" s="1"/>
  <c r="F85" i="11"/>
  <c r="I85" i="11" s="1"/>
  <c r="L85" i="11" s="1"/>
  <c r="O85" i="11" s="1"/>
  <c r="X85" i="11" s="1"/>
  <c r="AA85" i="11" s="1"/>
  <c r="AD85" i="11" s="1"/>
  <c r="AG85" i="11" s="1"/>
  <c r="AJ85" i="11" s="1"/>
  <c r="E85" i="11"/>
  <c r="H85" i="11" s="1"/>
  <c r="K85" i="11" s="1"/>
  <c r="N85" i="11" s="1"/>
  <c r="W85" i="11" s="1"/>
  <c r="Z85" i="11" s="1"/>
  <c r="AC85" i="11" s="1"/>
  <c r="AF85" i="11" s="1"/>
  <c r="AI85" i="11" s="1"/>
  <c r="F84" i="11"/>
  <c r="I84" i="11" s="1"/>
  <c r="L84" i="11" s="1"/>
  <c r="O84" i="11" s="1"/>
  <c r="E84" i="11"/>
  <c r="H84" i="11" s="1"/>
  <c r="K84" i="11" s="1"/>
  <c r="N84" i="11" s="1"/>
  <c r="F83" i="11"/>
  <c r="I83" i="11" s="1"/>
  <c r="L83" i="11" s="1"/>
  <c r="O83" i="11" s="1"/>
  <c r="X83" i="11" s="1"/>
  <c r="AA83" i="11" s="1"/>
  <c r="AD83" i="11" s="1"/>
  <c r="AG83" i="11" s="1"/>
  <c r="AJ83" i="11" s="1"/>
  <c r="E83" i="11"/>
  <c r="H83" i="11" s="1"/>
  <c r="K83" i="11" s="1"/>
  <c r="N83" i="11" s="1"/>
  <c r="W83" i="11" s="1"/>
  <c r="Z83" i="11" s="1"/>
  <c r="AC83" i="11" s="1"/>
  <c r="AF83" i="11" s="1"/>
  <c r="AI83" i="11" s="1"/>
  <c r="F82" i="11"/>
  <c r="I82" i="11" s="1"/>
  <c r="L82" i="11" s="1"/>
  <c r="O82" i="11" s="1"/>
  <c r="X82" i="11" s="1"/>
  <c r="AA82" i="11" s="1"/>
  <c r="AD82" i="11" s="1"/>
  <c r="AG82" i="11" s="1"/>
  <c r="AJ82" i="11" s="1"/>
  <c r="E82" i="11"/>
  <c r="H82" i="11" s="1"/>
  <c r="K82" i="11" s="1"/>
  <c r="N82" i="11" s="1"/>
  <c r="W82" i="11" s="1"/>
  <c r="Z82" i="11" s="1"/>
  <c r="AC82" i="11" s="1"/>
  <c r="AF82" i="11" s="1"/>
  <c r="AI82" i="11" s="1"/>
  <c r="F81" i="11"/>
  <c r="I81" i="11" s="1"/>
  <c r="L81" i="11" s="1"/>
  <c r="O81" i="11" s="1"/>
  <c r="E81" i="11"/>
  <c r="H81" i="11" s="1"/>
  <c r="K81" i="11" s="1"/>
  <c r="N81" i="11" s="1"/>
  <c r="W81" i="11" s="1"/>
  <c r="Z81" i="11" s="1"/>
  <c r="AC81" i="11" s="1"/>
  <c r="AF81" i="11" s="1"/>
  <c r="AI81" i="11" s="1"/>
  <c r="F80" i="11"/>
  <c r="I80" i="11" s="1"/>
  <c r="L80" i="11" s="1"/>
  <c r="O80" i="11" s="1"/>
  <c r="E80" i="11"/>
  <c r="H80" i="11" s="1"/>
  <c r="K80" i="11" s="1"/>
  <c r="N80" i="11" s="1"/>
  <c r="F79" i="11"/>
  <c r="I79" i="11" s="1"/>
  <c r="L79" i="11" s="1"/>
  <c r="O79" i="11" s="1"/>
  <c r="X79" i="11" s="1"/>
  <c r="AA79" i="11" s="1"/>
  <c r="AD79" i="11" s="1"/>
  <c r="AG79" i="11" s="1"/>
  <c r="AJ79" i="11" s="1"/>
  <c r="E79" i="11"/>
  <c r="H79" i="11" s="1"/>
  <c r="K79" i="11" s="1"/>
  <c r="N79" i="11" s="1"/>
  <c r="W79" i="11" s="1"/>
  <c r="Z79" i="11" s="1"/>
  <c r="AC79" i="11" s="1"/>
  <c r="AF79" i="11" s="1"/>
  <c r="AI79" i="11" s="1"/>
  <c r="F78" i="11"/>
  <c r="I78" i="11" s="1"/>
  <c r="L78" i="11" s="1"/>
  <c r="O78" i="11" s="1"/>
  <c r="E78" i="11"/>
  <c r="H78" i="11" s="1"/>
  <c r="K78" i="11" s="1"/>
  <c r="N78" i="11" s="1"/>
  <c r="F77" i="11"/>
  <c r="I77" i="11" s="1"/>
  <c r="L77" i="11" s="1"/>
  <c r="O77" i="11" s="1"/>
  <c r="X77" i="11" s="1"/>
  <c r="AA77" i="11" s="1"/>
  <c r="AD77" i="11" s="1"/>
  <c r="AG77" i="11" s="1"/>
  <c r="AJ77" i="11" s="1"/>
  <c r="E77" i="11"/>
  <c r="H77" i="11" s="1"/>
  <c r="K77" i="11" s="1"/>
  <c r="N77" i="11" s="1"/>
  <c r="W77" i="11" s="1"/>
  <c r="Z77" i="11" s="1"/>
  <c r="AC77" i="11" s="1"/>
  <c r="AF77" i="11" s="1"/>
  <c r="AI77" i="11" s="1"/>
  <c r="F76" i="11"/>
  <c r="I76" i="11" s="1"/>
  <c r="L76" i="11" s="1"/>
  <c r="O76" i="11" s="1"/>
  <c r="X76" i="11" s="1"/>
  <c r="AA76" i="11" s="1"/>
  <c r="AD76" i="11" s="1"/>
  <c r="AG76" i="11" s="1"/>
  <c r="AJ76" i="11" s="1"/>
  <c r="E76" i="11"/>
  <c r="H76" i="11" s="1"/>
  <c r="K76" i="11" s="1"/>
  <c r="N76" i="11" s="1"/>
  <c r="W76" i="11" s="1"/>
  <c r="Z76" i="11" s="1"/>
  <c r="AC76" i="11" s="1"/>
  <c r="AF76" i="11" s="1"/>
  <c r="AI76" i="11" s="1"/>
  <c r="F75" i="11"/>
  <c r="I75" i="11" s="1"/>
  <c r="L75" i="11" s="1"/>
  <c r="O75" i="11" s="1"/>
  <c r="E75" i="11"/>
  <c r="H75" i="11" s="1"/>
  <c r="K75" i="11" s="1"/>
  <c r="N75" i="11" s="1"/>
  <c r="W75" i="11" s="1"/>
  <c r="Z75" i="11" s="1"/>
  <c r="AC75" i="11" s="1"/>
  <c r="AF75" i="11" s="1"/>
  <c r="AI75" i="11" s="1"/>
  <c r="F74" i="11"/>
  <c r="I74" i="11" s="1"/>
  <c r="L74" i="11" s="1"/>
  <c r="O74" i="11" s="1"/>
  <c r="E74" i="11"/>
  <c r="H74" i="11" s="1"/>
  <c r="K74" i="11" s="1"/>
  <c r="N74" i="11" s="1"/>
  <c r="F73" i="11"/>
  <c r="I73" i="11" s="1"/>
  <c r="L73" i="11" s="1"/>
  <c r="O73" i="11" s="1"/>
  <c r="X73" i="11" s="1"/>
  <c r="AA73" i="11" s="1"/>
  <c r="AD73" i="11" s="1"/>
  <c r="AG73" i="11" s="1"/>
  <c r="AJ73" i="11" s="1"/>
  <c r="E73" i="11"/>
  <c r="H73" i="11" s="1"/>
  <c r="K73" i="11" s="1"/>
  <c r="N73" i="11" s="1"/>
  <c r="W73" i="11" s="1"/>
  <c r="Z73" i="11" s="1"/>
  <c r="AC73" i="11" s="1"/>
  <c r="AF73" i="11" s="1"/>
  <c r="AI73" i="11" s="1"/>
  <c r="F72" i="11"/>
  <c r="I72" i="11" s="1"/>
  <c r="L72" i="11" s="1"/>
  <c r="O72" i="11" s="1"/>
  <c r="E72" i="11"/>
  <c r="H72" i="11" s="1"/>
  <c r="K72" i="11" s="1"/>
  <c r="N72" i="11" s="1"/>
  <c r="W72" i="11" s="1"/>
  <c r="Z72" i="11" s="1"/>
  <c r="AC72" i="11" s="1"/>
  <c r="AF72" i="11" s="1"/>
  <c r="AI72" i="11" s="1"/>
  <c r="F71" i="11"/>
  <c r="I71" i="11" s="1"/>
  <c r="L71" i="11" s="1"/>
  <c r="O71" i="11" s="1"/>
  <c r="X71" i="11" s="1"/>
  <c r="AA71" i="11" s="1"/>
  <c r="AD71" i="11" s="1"/>
  <c r="AG71" i="11" s="1"/>
  <c r="AJ71" i="11" s="1"/>
  <c r="E71" i="11"/>
  <c r="H71" i="11" s="1"/>
  <c r="K71" i="11" s="1"/>
  <c r="N71" i="11" s="1"/>
  <c r="W71" i="11" s="1"/>
  <c r="Z71" i="11" s="1"/>
  <c r="AC71" i="11" s="1"/>
  <c r="AF71" i="11" s="1"/>
  <c r="AI71" i="11" s="1"/>
  <c r="F70" i="11"/>
  <c r="I70" i="11" s="1"/>
  <c r="L70" i="11" s="1"/>
  <c r="O70" i="11" s="1"/>
  <c r="X70" i="11" s="1"/>
  <c r="AA70" i="11" s="1"/>
  <c r="AD70" i="11" s="1"/>
  <c r="AG70" i="11" s="1"/>
  <c r="AJ70" i="11" s="1"/>
  <c r="E70" i="11"/>
  <c r="H70" i="11" s="1"/>
  <c r="K70" i="11" s="1"/>
  <c r="N70" i="11" s="1"/>
  <c r="W70" i="11" s="1"/>
  <c r="Z70" i="11" s="1"/>
  <c r="AC70" i="11" s="1"/>
  <c r="AF70" i="11" s="1"/>
  <c r="AI70" i="11" s="1"/>
  <c r="F69" i="11"/>
  <c r="I69" i="11" s="1"/>
  <c r="L69" i="11" s="1"/>
  <c r="O69" i="11" s="1"/>
  <c r="E69" i="11"/>
  <c r="H69" i="11" s="1"/>
  <c r="K69" i="11" s="1"/>
  <c r="N69" i="11" s="1"/>
  <c r="W69" i="11" s="1"/>
  <c r="Z69" i="11" s="1"/>
  <c r="AC69" i="11" s="1"/>
  <c r="AF69" i="11" s="1"/>
  <c r="AI69" i="11" s="1"/>
  <c r="F68" i="11"/>
  <c r="I68" i="11" s="1"/>
  <c r="L68" i="11" s="1"/>
  <c r="O68" i="11" s="1"/>
  <c r="E68" i="11"/>
  <c r="H68" i="11" s="1"/>
  <c r="K68" i="11" s="1"/>
  <c r="N68" i="11" s="1"/>
  <c r="F67" i="11"/>
  <c r="I67" i="11" s="1"/>
  <c r="L67" i="11" s="1"/>
  <c r="O67" i="11" s="1"/>
  <c r="X67" i="11" s="1"/>
  <c r="AA67" i="11" s="1"/>
  <c r="AD67" i="11" s="1"/>
  <c r="AG67" i="11" s="1"/>
  <c r="AJ67" i="11" s="1"/>
  <c r="E67" i="11"/>
  <c r="H67" i="11" s="1"/>
  <c r="K67" i="11" s="1"/>
  <c r="N67" i="11" s="1"/>
  <c r="W67" i="11" s="1"/>
  <c r="Z67" i="11" s="1"/>
  <c r="AC67" i="11" s="1"/>
  <c r="AF67" i="11" s="1"/>
  <c r="AI67" i="11" s="1"/>
  <c r="F66" i="11"/>
  <c r="I66" i="11" s="1"/>
  <c r="L66" i="11" s="1"/>
  <c r="O66" i="11" s="1"/>
  <c r="E66" i="11"/>
  <c r="H66" i="11" s="1"/>
  <c r="K66" i="11" s="1"/>
  <c r="N66" i="11" s="1"/>
  <c r="W66" i="11" s="1"/>
  <c r="Z66" i="11" s="1"/>
  <c r="AC66" i="11" s="1"/>
  <c r="AF66" i="11" s="1"/>
  <c r="AI66" i="11" s="1"/>
  <c r="F65" i="11"/>
  <c r="I65" i="11" s="1"/>
  <c r="L65" i="11" s="1"/>
  <c r="O65" i="11" s="1"/>
  <c r="E65" i="11"/>
  <c r="H65" i="11" s="1"/>
  <c r="K65" i="11" s="1"/>
  <c r="N65" i="11" s="1"/>
  <c r="F64" i="11"/>
  <c r="I64" i="11" s="1"/>
  <c r="L64" i="11" s="1"/>
  <c r="O64" i="11" s="1"/>
  <c r="X64" i="11" s="1"/>
  <c r="AA64" i="11" s="1"/>
  <c r="AD64" i="11" s="1"/>
  <c r="AG64" i="11" s="1"/>
  <c r="AJ64" i="11" s="1"/>
  <c r="E64" i="11"/>
  <c r="H64" i="11" s="1"/>
  <c r="K64" i="11" s="1"/>
  <c r="N64" i="11" s="1"/>
  <c r="F63" i="11"/>
  <c r="I63" i="11" s="1"/>
  <c r="L63" i="11" s="1"/>
  <c r="O63" i="11" s="1"/>
  <c r="E63" i="11"/>
  <c r="H63" i="11" s="1"/>
  <c r="K63" i="11" s="1"/>
  <c r="N63" i="11" s="1"/>
  <c r="F62" i="11"/>
  <c r="I62" i="11" s="1"/>
  <c r="L62" i="11" s="1"/>
  <c r="O62" i="11" s="1"/>
  <c r="X62" i="11" s="1"/>
  <c r="AA62" i="11" s="1"/>
  <c r="AD62" i="11" s="1"/>
  <c r="AG62" i="11" s="1"/>
  <c r="AJ62" i="11" s="1"/>
  <c r="E62" i="11"/>
  <c r="H62" i="11" s="1"/>
  <c r="K62" i="11" s="1"/>
  <c r="N62" i="11" s="1"/>
  <c r="W62" i="11" s="1"/>
  <c r="Z62" i="11" s="1"/>
  <c r="AC62" i="11" s="1"/>
  <c r="AF62" i="11" s="1"/>
  <c r="AI62" i="11" s="1"/>
  <c r="F61" i="11"/>
  <c r="I61" i="11" s="1"/>
  <c r="L61" i="11" s="1"/>
  <c r="O61" i="11" s="1"/>
  <c r="X61" i="11" s="1"/>
  <c r="AA61" i="11" s="1"/>
  <c r="AD61" i="11" s="1"/>
  <c r="AG61" i="11" s="1"/>
  <c r="AJ61" i="11" s="1"/>
  <c r="E61" i="11"/>
  <c r="H61" i="11" s="1"/>
  <c r="K61" i="11" s="1"/>
  <c r="N61" i="11" s="1"/>
  <c r="W61" i="11" s="1"/>
  <c r="Z61" i="11" s="1"/>
  <c r="AC61" i="11" s="1"/>
  <c r="AF61" i="11" s="1"/>
  <c r="AI61" i="11" s="1"/>
  <c r="F60" i="11"/>
  <c r="I60" i="11" s="1"/>
  <c r="L60" i="11" s="1"/>
  <c r="O60" i="11" s="1"/>
  <c r="E60" i="11"/>
  <c r="H60" i="11" s="1"/>
  <c r="K60" i="11" s="1"/>
  <c r="N60" i="11" s="1"/>
  <c r="W60" i="11" s="1"/>
  <c r="Z60" i="11" s="1"/>
  <c r="AC60" i="11" s="1"/>
  <c r="AF60" i="11" s="1"/>
  <c r="AI60" i="11" s="1"/>
  <c r="F59" i="11"/>
  <c r="I59" i="11" s="1"/>
  <c r="L59" i="11" s="1"/>
  <c r="O59" i="11" s="1"/>
  <c r="E59" i="11"/>
  <c r="H59" i="11" s="1"/>
  <c r="K59" i="11" s="1"/>
  <c r="N59" i="11" s="1"/>
  <c r="F58" i="11"/>
  <c r="I58" i="11" s="1"/>
  <c r="L58" i="11" s="1"/>
  <c r="O58" i="11" s="1"/>
  <c r="X58" i="11" s="1"/>
  <c r="AA58" i="11" s="1"/>
  <c r="AD58" i="11" s="1"/>
  <c r="AG58" i="11" s="1"/>
  <c r="AJ58" i="11" s="1"/>
  <c r="E58" i="11"/>
  <c r="H58" i="11" s="1"/>
  <c r="K58" i="11" s="1"/>
  <c r="N58" i="11" s="1"/>
  <c r="W58" i="11" s="1"/>
  <c r="Z58" i="11" s="1"/>
  <c r="AC58" i="11" s="1"/>
  <c r="AF58" i="11" s="1"/>
  <c r="AI58" i="11" s="1"/>
  <c r="F57" i="11"/>
  <c r="I57" i="11" s="1"/>
  <c r="L57" i="11" s="1"/>
  <c r="O57" i="11" s="1"/>
  <c r="E57" i="11"/>
  <c r="H57" i="11" s="1"/>
  <c r="K57" i="11" s="1"/>
  <c r="N57" i="11" s="1"/>
  <c r="W57" i="11" s="1"/>
  <c r="Z57" i="11" s="1"/>
  <c r="AC57" i="11" s="1"/>
  <c r="AF57" i="11" s="1"/>
  <c r="AI57" i="11" s="1"/>
  <c r="F56" i="11"/>
  <c r="I56" i="11" s="1"/>
  <c r="L56" i="11" s="1"/>
  <c r="O56" i="11" s="1"/>
  <c r="E56" i="11"/>
  <c r="H56" i="11" s="1"/>
  <c r="K56" i="11" s="1"/>
  <c r="N56" i="11" s="1"/>
  <c r="W56" i="11" s="1"/>
  <c r="Z56" i="11" s="1"/>
  <c r="AC56" i="11" s="1"/>
  <c r="AF56" i="11" s="1"/>
  <c r="AI56" i="11" s="1"/>
  <c r="F55" i="11"/>
  <c r="I55" i="11" s="1"/>
  <c r="L55" i="11" s="1"/>
  <c r="O55" i="11" s="1"/>
  <c r="X55" i="11" s="1"/>
  <c r="AA55" i="11" s="1"/>
  <c r="AD55" i="11" s="1"/>
  <c r="AG55" i="11" s="1"/>
  <c r="AJ55" i="11" s="1"/>
  <c r="E55" i="11"/>
  <c r="H55" i="11" s="1"/>
  <c r="K55" i="11" s="1"/>
  <c r="N55" i="11" s="1"/>
  <c r="F54" i="11"/>
  <c r="I54" i="11" s="1"/>
  <c r="L54" i="11" s="1"/>
  <c r="O54" i="11" s="1"/>
  <c r="E54" i="11"/>
  <c r="H54" i="11" s="1"/>
  <c r="K54" i="11" s="1"/>
  <c r="N54" i="11" s="1"/>
  <c r="W54" i="11" s="1"/>
  <c r="Z54" i="11" s="1"/>
  <c r="AC54" i="11" s="1"/>
  <c r="AF54" i="11" s="1"/>
  <c r="AI54" i="11" s="1"/>
  <c r="F53" i="11"/>
  <c r="I53" i="11" s="1"/>
  <c r="L53" i="11" s="1"/>
  <c r="O53" i="11" s="1"/>
  <c r="E53" i="11"/>
  <c r="H53" i="11" s="1"/>
  <c r="K53" i="11" s="1"/>
  <c r="N53" i="11" s="1"/>
  <c r="W53" i="11" s="1"/>
  <c r="Z53" i="11" s="1"/>
  <c r="AC53" i="11" s="1"/>
  <c r="AF53" i="11" s="1"/>
  <c r="AI53" i="11" s="1"/>
  <c r="F52" i="11"/>
  <c r="I52" i="11" s="1"/>
  <c r="L52" i="11" s="1"/>
  <c r="O52" i="11" s="1"/>
  <c r="X52" i="11" s="1"/>
  <c r="AA52" i="11" s="1"/>
  <c r="AD52" i="11" s="1"/>
  <c r="AG52" i="11" s="1"/>
  <c r="AJ52" i="11" s="1"/>
  <c r="E52" i="11"/>
  <c r="H52" i="11" s="1"/>
  <c r="K52" i="11" s="1"/>
  <c r="N52" i="11" s="1"/>
  <c r="W52" i="11" s="1"/>
  <c r="Z52" i="11" s="1"/>
  <c r="AC52" i="11" s="1"/>
  <c r="AF52" i="11" s="1"/>
  <c r="AI52" i="11" s="1"/>
  <c r="F51" i="11"/>
  <c r="I51" i="11" s="1"/>
  <c r="L51" i="11" s="1"/>
  <c r="O51" i="11" s="1"/>
  <c r="E51" i="11"/>
  <c r="H51" i="11" s="1"/>
  <c r="K51" i="11" s="1"/>
  <c r="N51" i="11" s="1"/>
  <c r="W51" i="11" s="1"/>
  <c r="Z51" i="11" s="1"/>
  <c r="AC51" i="11" s="1"/>
  <c r="AF51" i="11" s="1"/>
  <c r="AI51" i="11" s="1"/>
  <c r="F50" i="11"/>
  <c r="I50" i="11" s="1"/>
  <c r="L50" i="11" s="1"/>
  <c r="O50" i="11" s="1"/>
  <c r="E50" i="11"/>
  <c r="H50" i="11" s="1"/>
  <c r="K50" i="11" s="1"/>
  <c r="N50" i="11" s="1"/>
  <c r="F49" i="11"/>
  <c r="I49" i="11" s="1"/>
  <c r="L49" i="11" s="1"/>
  <c r="O49" i="11" s="1"/>
  <c r="X49" i="11" s="1"/>
  <c r="AA49" i="11" s="1"/>
  <c r="AD49" i="11" s="1"/>
  <c r="AG49" i="11" s="1"/>
  <c r="AJ49" i="11" s="1"/>
  <c r="E49" i="11"/>
  <c r="H49" i="11" s="1"/>
  <c r="K49" i="11" s="1"/>
  <c r="N49" i="11" s="1"/>
  <c r="W49" i="11" s="1"/>
  <c r="Z49" i="11" s="1"/>
  <c r="AC49" i="11" s="1"/>
  <c r="AF49" i="11" s="1"/>
  <c r="AI49" i="11" s="1"/>
  <c r="F48" i="11"/>
  <c r="I48" i="11" s="1"/>
  <c r="L48" i="11" s="1"/>
  <c r="O48" i="11" s="1"/>
  <c r="E48" i="11"/>
  <c r="H48" i="11" s="1"/>
  <c r="K48" i="11" s="1"/>
  <c r="N48" i="11" s="1"/>
  <c r="W48" i="11" s="1"/>
  <c r="Z48" i="11" s="1"/>
  <c r="AC48" i="11" s="1"/>
  <c r="AF48" i="11" s="1"/>
  <c r="AI48" i="11" s="1"/>
  <c r="F47" i="11"/>
  <c r="I47" i="11" s="1"/>
  <c r="L47" i="11" s="1"/>
  <c r="O47" i="11" s="1"/>
  <c r="E47" i="11"/>
  <c r="H47" i="11" s="1"/>
  <c r="K47" i="11" s="1"/>
  <c r="N47" i="11" s="1"/>
  <c r="W47" i="11" s="1"/>
  <c r="Z47" i="11" s="1"/>
  <c r="AC47" i="11" s="1"/>
  <c r="AF47" i="11" s="1"/>
  <c r="AI47" i="11" s="1"/>
  <c r="F46" i="11"/>
  <c r="I46" i="11" s="1"/>
  <c r="L46" i="11" s="1"/>
  <c r="O46" i="11" s="1"/>
  <c r="X46" i="11" s="1"/>
  <c r="AA46" i="11" s="1"/>
  <c r="AD46" i="11" s="1"/>
  <c r="AG46" i="11" s="1"/>
  <c r="AJ46" i="11" s="1"/>
  <c r="E46" i="11"/>
  <c r="H46" i="11" s="1"/>
  <c r="K46" i="11" s="1"/>
  <c r="N46" i="11" s="1"/>
  <c r="F45" i="11"/>
  <c r="I45" i="11" s="1"/>
  <c r="L45" i="11" s="1"/>
  <c r="O45" i="11" s="1"/>
  <c r="E45" i="11"/>
  <c r="H45" i="11" s="1"/>
  <c r="K45" i="11" s="1"/>
  <c r="N45" i="11" s="1"/>
  <c r="W45" i="11" s="1"/>
  <c r="Z45" i="11" s="1"/>
  <c r="AC45" i="11" s="1"/>
  <c r="AF45" i="11" s="1"/>
  <c r="AI45" i="11" s="1"/>
  <c r="F44" i="11"/>
  <c r="I44" i="11" s="1"/>
  <c r="L44" i="11" s="1"/>
  <c r="O44" i="11" s="1"/>
  <c r="E44" i="11"/>
  <c r="H44" i="11" s="1"/>
  <c r="K44" i="11" s="1"/>
  <c r="N44" i="11" s="1"/>
  <c r="W44" i="11" s="1"/>
  <c r="Z44" i="11" s="1"/>
  <c r="AC44" i="11" s="1"/>
  <c r="AF44" i="11" s="1"/>
  <c r="AI44" i="11" s="1"/>
  <c r="F43" i="11"/>
  <c r="I43" i="11" s="1"/>
  <c r="L43" i="11" s="1"/>
  <c r="O43" i="11" s="1"/>
  <c r="X43" i="11" s="1"/>
  <c r="AA43" i="11" s="1"/>
  <c r="AD43" i="11" s="1"/>
  <c r="AG43" i="11" s="1"/>
  <c r="AJ43" i="11" s="1"/>
  <c r="E43" i="11"/>
  <c r="H43" i="11" s="1"/>
  <c r="K43" i="11" s="1"/>
  <c r="N43" i="11" s="1"/>
  <c r="F42" i="11"/>
  <c r="I42" i="11" s="1"/>
  <c r="L42" i="11" s="1"/>
  <c r="O42" i="11" s="1"/>
  <c r="E42" i="11"/>
  <c r="H42" i="11" s="1"/>
  <c r="K42" i="11" s="1"/>
  <c r="N42" i="11" s="1"/>
  <c r="W42" i="11" s="1"/>
  <c r="Z42" i="11" s="1"/>
  <c r="AC42" i="11" s="1"/>
  <c r="AF42" i="11" s="1"/>
  <c r="AI42" i="11" s="1"/>
  <c r="F41" i="11"/>
  <c r="I41" i="11" s="1"/>
  <c r="L41" i="11" s="1"/>
  <c r="O41" i="11" s="1"/>
  <c r="E41" i="11"/>
  <c r="H41" i="11" s="1"/>
  <c r="K41" i="11" s="1"/>
  <c r="N41" i="11" s="1"/>
  <c r="F40" i="11"/>
  <c r="I40" i="11" s="1"/>
  <c r="L40" i="11" s="1"/>
  <c r="O40" i="11" s="1"/>
  <c r="E40" i="11"/>
  <c r="H40" i="11" s="1"/>
  <c r="K40" i="11" s="1"/>
  <c r="N40" i="11" s="1"/>
  <c r="W40" i="11" s="1"/>
  <c r="Z40" i="11" s="1"/>
  <c r="AC40" i="11" s="1"/>
  <c r="AF40" i="11" s="1"/>
  <c r="AI40" i="11" s="1"/>
  <c r="F39" i="11"/>
  <c r="I39" i="11" s="1"/>
  <c r="L39" i="11" s="1"/>
  <c r="O39" i="11" s="1"/>
  <c r="X39" i="11" s="1"/>
  <c r="AA39" i="11" s="1"/>
  <c r="AD39" i="11" s="1"/>
  <c r="AG39" i="11" s="1"/>
  <c r="AJ39" i="11" s="1"/>
  <c r="E39" i="11"/>
  <c r="H39" i="11" s="1"/>
  <c r="K39" i="11" s="1"/>
  <c r="N39" i="11" s="1"/>
  <c r="W39" i="11" s="1"/>
  <c r="Z39" i="11" s="1"/>
  <c r="AC39" i="11" s="1"/>
  <c r="AF39" i="11" s="1"/>
  <c r="AI39" i="11" s="1"/>
  <c r="F38" i="11"/>
  <c r="I38" i="11" s="1"/>
  <c r="L38" i="11" s="1"/>
  <c r="O38" i="11" s="1"/>
  <c r="E38" i="11"/>
  <c r="H38" i="11" s="1"/>
  <c r="K38" i="11" s="1"/>
  <c r="N38" i="11" s="1"/>
  <c r="W38" i="11" s="1"/>
  <c r="Z38" i="11" s="1"/>
  <c r="AC38" i="11" s="1"/>
  <c r="AF38" i="11" s="1"/>
  <c r="AI38" i="11" s="1"/>
  <c r="F37" i="11"/>
  <c r="I37" i="11" s="1"/>
  <c r="L37" i="11" s="1"/>
  <c r="O37" i="11" s="1"/>
  <c r="E37" i="11"/>
  <c r="H37" i="11" s="1"/>
  <c r="K37" i="11" s="1"/>
  <c r="N37" i="11" s="1"/>
  <c r="F36" i="11"/>
  <c r="I36" i="11" s="1"/>
  <c r="L36" i="11" s="1"/>
  <c r="O36" i="11" s="1"/>
  <c r="X36" i="11" s="1"/>
  <c r="AA36" i="11" s="1"/>
  <c r="AD36" i="11" s="1"/>
  <c r="AG36" i="11" s="1"/>
  <c r="AJ36" i="11" s="1"/>
  <c r="E36" i="11"/>
  <c r="H36" i="11" s="1"/>
  <c r="K36" i="11" s="1"/>
  <c r="N36" i="11" s="1"/>
  <c r="W36" i="11" s="1"/>
  <c r="Z36" i="11" s="1"/>
  <c r="AC36" i="11" s="1"/>
  <c r="AF36" i="11" s="1"/>
  <c r="AI36" i="11" s="1"/>
  <c r="F35" i="11"/>
  <c r="I35" i="11" s="1"/>
  <c r="L35" i="11" s="1"/>
  <c r="O35" i="11" s="1"/>
  <c r="X35" i="11" s="1"/>
  <c r="AA35" i="11" s="1"/>
  <c r="AD35" i="11" s="1"/>
  <c r="AG35" i="11" s="1"/>
  <c r="AJ35" i="11" s="1"/>
  <c r="E35" i="11"/>
  <c r="H35" i="11" s="1"/>
  <c r="K35" i="11" s="1"/>
  <c r="N35" i="11" s="1"/>
  <c r="W35" i="11" s="1"/>
  <c r="Z35" i="11" s="1"/>
  <c r="AC35" i="11" s="1"/>
  <c r="AF35" i="11" s="1"/>
  <c r="AI35" i="11" s="1"/>
  <c r="F34" i="11"/>
  <c r="I34" i="11" s="1"/>
  <c r="L34" i="11" s="1"/>
  <c r="O34" i="11" s="1"/>
  <c r="E34" i="11"/>
  <c r="H34" i="11" s="1"/>
  <c r="K34" i="11" s="1"/>
  <c r="N34" i="11" s="1"/>
  <c r="F33" i="11"/>
  <c r="I33" i="11" s="1"/>
  <c r="L33" i="11" s="1"/>
  <c r="O33" i="11" s="1"/>
  <c r="X33" i="11" s="1"/>
  <c r="AA33" i="11" s="1"/>
  <c r="AD33" i="11" s="1"/>
  <c r="AG33" i="11" s="1"/>
  <c r="AJ33" i="11" s="1"/>
  <c r="E33" i="11"/>
  <c r="H33" i="11" s="1"/>
  <c r="K33" i="11" s="1"/>
  <c r="N33" i="11" s="1"/>
  <c r="F32" i="11"/>
  <c r="I32" i="11" s="1"/>
  <c r="L32" i="11" s="1"/>
  <c r="O32" i="11" s="1"/>
  <c r="X32" i="11" s="1"/>
  <c r="AA32" i="11" s="1"/>
  <c r="AD32" i="11" s="1"/>
  <c r="AG32" i="11" s="1"/>
  <c r="AJ32" i="11" s="1"/>
  <c r="E32" i="11"/>
  <c r="H32" i="11" s="1"/>
  <c r="K32" i="11" s="1"/>
  <c r="N32" i="11" s="1"/>
  <c r="F31" i="11"/>
  <c r="I31" i="11" s="1"/>
  <c r="L31" i="11" s="1"/>
  <c r="O31" i="11" s="1"/>
  <c r="E31" i="11"/>
  <c r="H31" i="11" s="1"/>
  <c r="K31" i="11" s="1"/>
  <c r="N31" i="11" s="1"/>
  <c r="W31" i="11" s="1"/>
  <c r="Z31" i="11" s="1"/>
  <c r="AC31" i="11" s="1"/>
  <c r="AF31" i="11" s="1"/>
  <c r="AI31" i="11" s="1"/>
  <c r="F30" i="11"/>
  <c r="I30" i="11" s="1"/>
  <c r="L30" i="11" s="1"/>
  <c r="O30" i="11" s="1"/>
  <c r="X30" i="11" s="1"/>
  <c r="AA30" i="11" s="1"/>
  <c r="AD30" i="11" s="1"/>
  <c r="AG30" i="11" s="1"/>
  <c r="AJ30" i="11" s="1"/>
  <c r="E30" i="11"/>
  <c r="H30" i="11" s="1"/>
  <c r="K30" i="11" s="1"/>
  <c r="N30" i="11" s="1"/>
  <c r="F29" i="11"/>
  <c r="I29" i="11" s="1"/>
  <c r="L29" i="11" s="1"/>
  <c r="O29" i="11" s="1"/>
  <c r="E29" i="11"/>
  <c r="H29" i="11" s="1"/>
  <c r="K29" i="11" s="1"/>
  <c r="N29" i="11" s="1"/>
  <c r="F28" i="11"/>
  <c r="I28" i="11" s="1"/>
  <c r="L28" i="11" s="1"/>
  <c r="O28" i="11" s="1"/>
  <c r="E28" i="11"/>
  <c r="H28" i="11" s="1"/>
  <c r="K28" i="11" s="1"/>
  <c r="N28" i="11" s="1"/>
  <c r="W28" i="11" s="1"/>
  <c r="Z28" i="11" s="1"/>
  <c r="AC28" i="11" s="1"/>
  <c r="AF28" i="11" s="1"/>
  <c r="AI28" i="11" s="1"/>
  <c r="F27" i="11"/>
  <c r="I27" i="11" s="1"/>
  <c r="L27" i="11" s="1"/>
  <c r="O27" i="11" s="1"/>
  <c r="X27" i="11" s="1"/>
  <c r="AA27" i="11" s="1"/>
  <c r="AD27" i="11" s="1"/>
  <c r="AG27" i="11" s="1"/>
  <c r="AJ27" i="11" s="1"/>
  <c r="E27" i="11"/>
  <c r="H27" i="11" s="1"/>
  <c r="K27" i="11" s="1"/>
  <c r="N27" i="11" s="1"/>
  <c r="F26" i="11"/>
  <c r="I26" i="11" s="1"/>
  <c r="L26" i="11" s="1"/>
  <c r="O26" i="11" s="1"/>
  <c r="X26" i="11" s="1"/>
  <c r="AA26" i="11" s="1"/>
  <c r="AD26" i="11" s="1"/>
  <c r="AG26" i="11" s="1"/>
  <c r="AJ26" i="11" s="1"/>
  <c r="E26" i="11"/>
  <c r="H26" i="11" s="1"/>
  <c r="K26" i="11" s="1"/>
  <c r="N26" i="11" s="1"/>
  <c r="F25" i="11"/>
  <c r="I25" i="11" s="1"/>
  <c r="L25" i="11" s="1"/>
  <c r="O25" i="11" s="1"/>
  <c r="E25" i="11"/>
  <c r="H25" i="11" s="1"/>
  <c r="K25" i="11" s="1"/>
  <c r="N25" i="11" s="1"/>
  <c r="W25" i="11" s="1"/>
  <c r="Z25" i="11" s="1"/>
  <c r="AC25" i="11" s="1"/>
  <c r="AF25" i="11" s="1"/>
  <c r="AI25" i="11" s="1"/>
  <c r="F24" i="11"/>
  <c r="I24" i="11" s="1"/>
  <c r="L24" i="11" s="1"/>
  <c r="O24" i="11" s="1"/>
  <c r="X24" i="11" s="1"/>
  <c r="AA24" i="11" s="1"/>
  <c r="AD24" i="11" s="1"/>
  <c r="AG24" i="11" s="1"/>
  <c r="AJ24" i="11" s="1"/>
  <c r="E24" i="11"/>
  <c r="H24" i="11" s="1"/>
  <c r="K24" i="11" s="1"/>
  <c r="N24" i="11" s="1"/>
  <c r="F23" i="11"/>
  <c r="I23" i="11" s="1"/>
  <c r="L23" i="11" s="1"/>
  <c r="O23" i="11" s="1"/>
  <c r="X23" i="11" s="1"/>
  <c r="AA23" i="11" s="1"/>
  <c r="AD23" i="11" s="1"/>
  <c r="AG23" i="11" s="1"/>
  <c r="AJ23" i="11" s="1"/>
  <c r="E23" i="11"/>
  <c r="H23" i="11" s="1"/>
  <c r="K23" i="11" s="1"/>
  <c r="N23" i="11" s="1"/>
  <c r="F22" i="11"/>
  <c r="I22" i="11" s="1"/>
  <c r="L22" i="11" s="1"/>
  <c r="O22" i="11" s="1"/>
  <c r="E22" i="11"/>
  <c r="H22" i="11" s="1"/>
  <c r="K22" i="11" s="1"/>
  <c r="N22" i="11" s="1"/>
  <c r="W22" i="11" s="1"/>
  <c r="Z22" i="11" s="1"/>
  <c r="AC22" i="11" s="1"/>
  <c r="AF22" i="11" s="1"/>
  <c r="AI22" i="11" s="1"/>
  <c r="F21" i="11"/>
  <c r="I21" i="11" s="1"/>
  <c r="L21" i="11" s="1"/>
  <c r="O21" i="11" s="1"/>
  <c r="X21" i="11" s="1"/>
  <c r="AA21" i="11" s="1"/>
  <c r="AD21" i="11" s="1"/>
  <c r="AG21" i="11" s="1"/>
  <c r="AJ21" i="11" s="1"/>
  <c r="E21" i="11"/>
  <c r="H21" i="11" s="1"/>
  <c r="K21" i="11" s="1"/>
  <c r="N21" i="11" s="1"/>
  <c r="F20" i="11"/>
  <c r="I20" i="11" s="1"/>
  <c r="L20" i="11" s="1"/>
  <c r="O20" i="11" s="1"/>
  <c r="X20" i="11" s="1"/>
  <c r="AA20" i="11" s="1"/>
  <c r="AD20" i="11" s="1"/>
  <c r="AG20" i="11" s="1"/>
  <c r="AJ20" i="11" s="1"/>
  <c r="E20" i="11"/>
  <c r="H20" i="11" s="1"/>
  <c r="K20" i="11" s="1"/>
  <c r="N20" i="11" s="1"/>
  <c r="F19" i="11"/>
  <c r="I19" i="11" s="1"/>
  <c r="L19" i="11" s="1"/>
  <c r="O19" i="11" s="1"/>
  <c r="E19" i="11"/>
  <c r="H19" i="11" s="1"/>
  <c r="K19" i="11" s="1"/>
  <c r="N19" i="11" s="1"/>
  <c r="W19" i="11" s="1"/>
  <c r="Z19" i="11" s="1"/>
  <c r="AC19" i="11" s="1"/>
  <c r="AF19" i="11" s="1"/>
  <c r="AI19" i="11" s="1"/>
  <c r="F18" i="11"/>
  <c r="I18" i="11" s="1"/>
  <c r="L18" i="11" s="1"/>
  <c r="O18" i="11" s="1"/>
  <c r="X18" i="11" s="1"/>
  <c r="AA18" i="11" s="1"/>
  <c r="AD18" i="11" s="1"/>
  <c r="AG18" i="11" s="1"/>
  <c r="AJ18" i="11" s="1"/>
  <c r="E18" i="11"/>
  <c r="H18" i="11" s="1"/>
  <c r="K18" i="11" s="1"/>
  <c r="N18" i="11" s="1"/>
  <c r="F17" i="11"/>
  <c r="I17" i="11" s="1"/>
  <c r="L17" i="11" s="1"/>
  <c r="O17" i="11" s="1"/>
  <c r="X17" i="11" s="1"/>
  <c r="AA17" i="11" s="1"/>
  <c r="AD17" i="11" s="1"/>
  <c r="AG17" i="11" s="1"/>
  <c r="AJ17" i="11" s="1"/>
  <c r="E17" i="11"/>
  <c r="H17" i="11" s="1"/>
  <c r="K17" i="11" s="1"/>
  <c r="N17" i="11" s="1"/>
  <c r="F16" i="11"/>
  <c r="I16" i="11" s="1"/>
  <c r="L16" i="11" s="1"/>
  <c r="O16" i="11" s="1"/>
  <c r="E16" i="11"/>
  <c r="H16" i="11" s="1"/>
  <c r="K16" i="11" s="1"/>
  <c r="N16" i="11" s="1"/>
  <c r="W16" i="11" s="1"/>
  <c r="Z16" i="11" s="1"/>
  <c r="AC16" i="11" s="1"/>
  <c r="AF16" i="11" s="1"/>
  <c r="AI16" i="11" s="1"/>
  <c r="F15" i="11"/>
  <c r="I15" i="11" s="1"/>
  <c r="L15" i="11" s="1"/>
  <c r="O15" i="11" s="1"/>
  <c r="X15" i="11" s="1"/>
  <c r="AA15" i="11" s="1"/>
  <c r="AD15" i="11" s="1"/>
  <c r="AG15" i="11" s="1"/>
  <c r="AJ15" i="11" s="1"/>
  <c r="E15" i="11"/>
  <c r="H15" i="11" s="1"/>
  <c r="K15" i="11" s="1"/>
  <c r="N15" i="11" s="1"/>
  <c r="F14" i="11"/>
  <c r="I14" i="11" s="1"/>
  <c r="L14" i="11" s="1"/>
  <c r="O14" i="11" s="1"/>
  <c r="X14" i="11" s="1"/>
  <c r="AA14" i="11" s="1"/>
  <c r="AD14" i="11" s="1"/>
  <c r="AG14" i="11" s="1"/>
  <c r="AJ14" i="11" s="1"/>
  <c r="E14" i="11"/>
  <c r="H14" i="11" s="1"/>
  <c r="K14" i="11" s="1"/>
  <c r="N14" i="11" s="1"/>
  <c r="W14" i="11" s="1"/>
  <c r="Z14" i="11" s="1"/>
  <c r="AC14" i="11" s="1"/>
  <c r="AF14" i="11" s="1"/>
  <c r="AI14" i="11" s="1"/>
  <c r="F13" i="11"/>
  <c r="I13" i="11" s="1"/>
  <c r="L13" i="11" s="1"/>
  <c r="O13" i="11" s="1"/>
  <c r="X13" i="11" s="1"/>
  <c r="AA13" i="11" s="1"/>
  <c r="AD13" i="11" s="1"/>
  <c r="AG13" i="11" s="1"/>
  <c r="AJ13" i="11" s="1"/>
  <c r="E13" i="11"/>
  <c r="H13" i="11" s="1"/>
  <c r="K13" i="11" s="1"/>
  <c r="N13" i="11" s="1"/>
  <c r="W13" i="11" s="1"/>
  <c r="Z13" i="11" s="1"/>
  <c r="AC13" i="11" s="1"/>
  <c r="AF13" i="11" s="1"/>
  <c r="AI13" i="11" s="1"/>
  <c r="F12" i="11"/>
  <c r="I12" i="11" s="1"/>
  <c r="L12" i="11" s="1"/>
  <c r="O12" i="11" s="1"/>
  <c r="E12" i="11"/>
  <c r="H12" i="11" s="1"/>
  <c r="K12" i="11" s="1"/>
  <c r="N12" i="11" s="1"/>
  <c r="F11" i="11"/>
  <c r="I11" i="11" s="1"/>
  <c r="L11" i="11" s="1"/>
  <c r="O11" i="11" s="1"/>
  <c r="X11" i="11" s="1"/>
  <c r="AA11" i="11" s="1"/>
  <c r="AD11" i="11" s="1"/>
  <c r="AG11" i="11" s="1"/>
  <c r="AJ11" i="11" s="1"/>
  <c r="E11" i="11"/>
  <c r="H11" i="11" s="1"/>
  <c r="K11" i="11" s="1"/>
  <c r="N11" i="11" s="1"/>
  <c r="F10" i="11"/>
  <c r="I10" i="11" s="1"/>
  <c r="L10" i="11" s="1"/>
  <c r="O10" i="11" s="1"/>
  <c r="E10" i="11"/>
  <c r="H10" i="11" s="1"/>
  <c r="K10" i="11" s="1"/>
  <c r="N10" i="11" s="1"/>
  <c r="W10" i="11" s="1"/>
  <c r="Z10" i="11" s="1"/>
  <c r="AC10" i="11" s="1"/>
  <c r="AF10" i="11" s="1"/>
  <c r="AI10" i="11" s="1"/>
  <c r="F9" i="11"/>
  <c r="I9" i="11" s="1"/>
  <c r="L9" i="11" s="1"/>
  <c r="O9" i="11" s="1"/>
  <c r="X9" i="11" s="1"/>
  <c r="AA9" i="11" s="1"/>
  <c r="AD9" i="11" s="1"/>
  <c r="AG9" i="11" s="1"/>
  <c r="AJ9" i="11" s="1"/>
  <c r="E9" i="11"/>
  <c r="H9" i="11" s="1"/>
  <c r="K9" i="11" s="1"/>
  <c r="N9" i="11" s="1"/>
  <c r="F8" i="11"/>
  <c r="I8" i="11" s="1"/>
  <c r="L8" i="11" s="1"/>
  <c r="O8" i="11" s="1"/>
  <c r="E8" i="11"/>
  <c r="H8" i="11" s="1"/>
  <c r="K8" i="11" s="1"/>
  <c r="N8" i="11" s="1"/>
  <c r="F7" i="11"/>
  <c r="I7" i="11" s="1"/>
  <c r="L7" i="11" s="1"/>
  <c r="O7" i="11" s="1"/>
  <c r="X7" i="11" s="1"/>
  <c r="AA7" i="11" s="1"/>
  <c r="AD7" i="11" s="1"/>
  <c r="AG7" i="11" s="1"/>
  <c r="AJ7" i="11" s="1"/>
  <c r="E7" i="11"/>
  <c r="H7" i="11" s="1"/>
  <c r="K7" i="11" s="1"/>
  <c r="N7" i="11" s="1"/>
  <c r="W7" i="11" s="1"/>
  <c r="Z7" i="11" s="1"/>
  <c r="AC7" i="11" s="1"/>
  <c r="AF7" i="11" s="1"/>
  <c r="AI7" i="11" s="1"/>
  <c r="F6" i="11"/>
  <c r="I6" i="11" s="1"/>
  <c r="L6" i="11" s="1"/>
  <c r="O6" i="11" s="1"/>
  <c r="X6" i="11" s="1"/>
  <c r="AA6" i="11" s="1"/>
  <c r="AD6" i="11" s="1"/>
  <c r="AG6" i="11" s="1"/>
  <c r="AJ6" i="11" s="1"/>
  <c r="E6" i="11"/>
  <c r="H6" i="11" s="1"/>
  <c r="K6" i="11" s="1"/>
  <c r="N6" i="11" s="1"/>
  <c r="W6" i="11" s="1"/>
  <c r="Z6" i="11" s="1"/>
  <c r="AC6" i="11" s="1"/>
  <c r="AF6" i="11" s="1"/>
  <c r="AI6" i="11" s="1"/>
  <c r="F5" i="11"/>
  <c r="I5" i="11" s="1"/>
  <c r="L5" i="11" s="1"/>
  <c r="O5" i="11" s="1"/>
  <c r="X5" i="11" s="1"/>
  <c r="AA5" i="11" s="1"/>
  <c r="AD5" i="11" s="1"/>
  <c r="AG5" i="11" s="1"/>
  <c r="AJ5" i="11" s="1"/>
  <c r="E5" i="11"/>
  <c r="H5" i="11" s="1"/>
  <c r="K5" i="11" s="1"/>
  <c r="N5" i="11" s="1"/>
  <c r="W5" i="11" s="1"/>
  <c r="Z5" i="11" s="1"/>
  <c r="AC5" i="11" s="1"/>
  <c r="AF5" i="11" s="1"/>
  <c r="AI5" i="11" s="1"/>
  <c r="F4" i="11"/>
  <c r="I4" i="11" s="1"/>
  <c r="L4" i="11" s="1"/>
  <c r="O4" i="11" s="1"/>
  <c r="X4" i="11" s="1"/>
  <c r="AA4" i="11" s="1"/>
  <c r="AD4" i="11" s="1"/>
  <c r="AG4" i="11" s="1"/>
  <c r="AJ4" i="11" s="1"/>
  <c r="E4" i="11"/>
  <c r="H4" i="11" s="1"/>
  <c r="K4" i="11" s="1"/>
  <c r="N4" i="11" s="1"/>
  <c r="W4" i="11" s="1"/>
  <c r="Z4" i="11" s="1"/>
  <c r="AC4" i="11" s="1"/>
  <c r="AF4" i="11" s="1"/>
  <c r="AI4" i="11" s="1"/>
  <c r="M204" i="12"/>
  <c r="N10" i="12" l="1"/>
  <c r="N11" i="12" s="1"/>
  <c r="M122" i="12"/>
  <c r="M124" i="12" s="1"/>
  <c r="M138" i="12" s="1"/>
  <c r="Q11" i="12"/>
  <c r="Q12" i="12" s="1"/>
  <c r="H11" i="12"/>
  <c r="H12" i="12" s="1"/>
  <c r="H169" i="12" s="1"/>
  <c r="U124" i="12"/>
  <c r="U138" i="12" s="1"/>
  <c r="U123" i="12"/>
  <c r="U125" i="12" s="1"/>
  <c r="U139" i="12" s="1"/>
  <c r="T122" i="12"/>
  <c r="T124" i="12" s="1"/>
  <c r="T138" i="12" s="1"/>
  <c r="X72" i="12"/>
  <c r="X73" i="12" s="1"/>
  <c r="I154" i="12"/>
  <c r="I122" i="12"/>
  <c r="I124" i="12" s="1"/>
  <c r="I138" i="12" s="1"/>
  <c r="S11" i="12"/>
  <c r="S12" i="12" s="1"/>
  <c r="S138" i="12"/>
  <c r="R11" i="12"/>
  <c r="L122" i="12"/>
  <c r="L124" i="12" s="1"/>
  <c r="L138" i="12" s="1"/>
  <c r="V126" i="12"/>
  <c r="V52" i="12" s="1"/>
  <c r="S123" i="12"/>
  <c r="S125" i="12" s="1"/>
  <c r="P122" i="12"/>
  <c r="R123" i="12"/>
  <c r="R125" i="12" s="1"/>
  <c r="Q123" i="12"/>
  <c r="Q125" i="12" s="1"/>
  <c r="O11" i="12"/>
  <c r="N12" i="12"/>
  <c r="N204" i="12" s="1"/>
  <c r="S159" i="12"/>
  <c r="S153" i="12"/>
  <c r="J138" i="12"/>
  <c r="I156" i="12"/>
  <c r="J11" i="12"/>
  <c r="I155" i="12"/>
  <c r="Q162" i="12"/>
  <c r="Q164" i="12"/>
  <c r="Q158" i="12"/>
  <c r="R157" i="12"/>
  <c r="H148" i="12"/>
  <c r="R158" i="12"/>
  <c r="R162" i="12"/>
  <c r="W11" i="12"/>
  <c r="R154" i="12"/>
  <c r="R153" i="12"/>
  <c r="R159" i="12"/>
  <c r="Q159" i="12"/>
  <c r="I164" i="12"/>
  <c r="L157" i="12"/>
  <c r="I153" i="12"/>
  <c r="I159" i="12"/>
  <c r="L156" i="12"/>
  <c r="L162" i="12"/>
  <c r="Q161" i="12"/>
  <c r="I162" i="12"/>
  <c r="Q153" i="12"/>
  <c r="R160" i="12"/>
  <c r="L163" i="12"/>
  <c r="R163" i="12"/>
  <c r="S156" i="12"/>
  <c r="S158" i="12"/>
  <c r="L160" i="12"/>
  <c r="R161" i="12"/>
  <c r="S162" i="12"/>
  <c r="S161" i="12"/>
  <c r="L158" i="12"/>
  <c r="R156" i="12"/>
  <c r="L154" i="12"/>
  <c r="L153" i="12"/>
  <c r="S154" i="12"/>
  <c r="L155" i="12"/>
  <c r="R155" i="12"/>
  <c r="Q156" i="12"/>
  <c r="L164" i="12"/>
  <c r="Q160" i="12"/>
  <c r="Q157" i="12"/>
  <c r="Q154" i="12"/>
  <c r="I161" i="12"/>
  <c r="Q155" i="12"/>
  <c r="Q163" i="12"/>
  <c r="I160" i="12"/>
  <c r="I157" i="12"/>
  <c r="I158" i="12"/>
  <c r="S155" i="12"/>
  <c r="S163" i="12"/>
  <c r="S157" i="12"/>
  <c r="L159" i="12"/>
  <c r="S164" i="12"/>
  <c r="V59" i="12"/>
  <c r="W41" i="12"/>
  <c r="V41" i="12" s="1"/>
  <c r="V31" i="12"/>
  <c r="W31" i="12" s="1"/>
  <c r="W60" i="12" s="1"/>
  <c r="J162" i="12"/>
  <c r="J164" i="12"/>
  <c r="J163" i="12"/>
  <c r="J159" i="12"/>
  <c r="J161" i="12"/>
  <c r="J160" i="12"/>
  <c r="J156" i="12"/>
  <c r="J158" i="12"/>
  <c r="J157" i="12"/>
  <c r="J153" i="12"/>
  <c r="J155" i="12"/>
  <c r="J154" i="12"/>
  <c r="W120" i="12"/>
  <c r="V120" i="12" s="1"/>
  <c r="W59" i="12"/>
  <c r="T163" i="12"/>
  <c r="T162" i="12"/>
  <c r="T164" i="12"/>
  <c r="T160" i="12"/>
  <c r="T159" i="12"/>
  <c r="T161" i="12"/>
  <c r="T157" i="12"/>
  <c r="T156" i="12"/>
  <c r="T158" i="12"/>
  <c r="T154" i="12"/>
  <c r="T153" i="12"/>
  <c r="T155" i="12"/>
  <c r="O164" i="12"/>
  <c r="O154" i="12"/>
  <c r="O161" i="12"/>
  <c r="O162" i="12"/>
  <c r="O158" i="12"/>
  <c r="O157" i="12"/>
  <c r="O159" i="12"/>
  <c r="O155" i="12"/>
  <c r="O160" i="12"/>
  <c r="O156" i="12"/>
  <c r="O163" i="12"/>
  <c r="O153" i="12"/>
  <c r="H163" i="12"/>
  <c r="H153" i="12"/>
  <c r="H165" i="12" s="1"/>
  <c r="H160" i="12"/>
  <c r="H157" i="12"/>
  <c r="H164" i="12"/>
  <c r="H156" i="12"/>
  <c r="H154" i="12"/>
  <c r="I165" i="12" s="1"/>
  <c r="H162" i="12"/>
  <c r="H161" i="12"/>
  <c r="H159" i="12"/>
  <c r="H158" i="12"/>
  <c r="H155" i="12"/>
  <c r="M153" i="12"/>
  <c r="M158" i="12"/>
  <c r="M155" i="12"/>
  <c r="M163" i="12"/>
  <c r="M160" i="12"/>
  <c r="M162" i="12"/>
  <c r="M164" i="12"/>
  <c r="M157" i="12"/>
  <c r="M159" i="12"/>
  <c r="M161" i="12"/>
  <c r="M154" i="12"/>
  <c r="M156" i="12"/>
  <c r="V32" i="12"/>
  <c r="W32" i="12" s="1"/>
  <c r="P159" i="12"/>
  <c r="P164" i="12"/>
  <c r="P163" i="12"/>
  <c r="P156" i="12"/>
  <c r="P161" i="12"/>
  <c r="P160" i="12"/>
  <c r="P162" i="12"/>
  <c r="P153" i="12"/>
  <c r="P158" i="12"/>
  <c r="P157" i="12"/>
  <c r="P155" i="12"/>
  <c r="P154" i="12"/>
  <c r="U161" i="12"/>
  <c r="U163" i="12"/>
  <c r="U162" i="12"/>
  <c r="U158" i="12"/>
  <c r="U164" i="12"/>
  <c r="U159" i="12"/>
  <c r="U155" i="12"/>
  <c r="U160" i="12"/>
  <c r="U165" i="12"/>
  <c r="U156" i="12"/>
  <c r="U154" i="12"/>
  <c r="U157" i="12"/>
  <c r="U153" i="12"/>
  <c r="K161" i="12"/>
  <c r="K157" i="12"/>
  <c r="K156" i="12"/>
  <c r="K158" i="12"/>
  <c r="K154" i="12"/>
  <c r="K155" i="12"/>
  <c r="K153" i="12"/>
  <c r="K160" i="12"/>
  <c r="K163" i="12"/>
  <c r="K162" i="12"/>
  <c r="K164" i="12"/>
  <c r="K159" i="12"/>
  <c r="N163" i="12"/>
  <c r="N162" i="12"/>
  <c r="N160" i="12"/>
  <c r="N159" i="12"/>
  <c r="N164" i="12"/>
  <c r="N157" i="12"/>
  <c r="N156" i="12"/>
  <c r="N161" i="12"/>
  <c r="N165" i="12"/>
  <c r="N154" i="12"/>
  <c r="N153" i="12"/>
  <c r="N158" i="12"/>
  <c r="N155" i="12"/>
  <c r="U204" i="12"/>
  <c r="A4" i="11"/>
  <c r="D4" i="11" s="1"/>
  <c r="G4" i="11" s="1"/>
  <c r="J4" i="11" s="1"/>
  <c r="M4" i="11" s="1"/>
  <c r="C115" i="1"/>
  <c r="D115" i="1" s="1"/>
  <c r="E115" i="1" s="1"/>
  <c r="F115" i="1" s="1"/>
  <c r="N115" i="1" s="1"/>
  <c r="C114" i="1"/>
  <c r="D114" i="1" s="1"/>
  <c r="E114" i="1" s="1"/>
  <c r="F114" i="1" s="1"/>
  <c r="L12" i="12" s="1"/>
  <c r="J12" i="12" l="1"/>
  <c r="J204" i="12" s="1"/>
  <c r="N122" i="12"/>
  <c r="N124" i="12" s="1"/>
  <c r="N138" i="12" s="1"/>
  <c r="I12" i="12"/>
  <c r="W18" i="12"/>
  <c r="V18" i="12" s="1"/>
  <c r="W19" i="12"/>
  <c r="V19" i="12" s="1"/>
  <c r="U166" i="12"/>
  <c r="U167" i="12" s="1"/>
  <c r="T123" i="12"/>
  <c r="T125" i="12" s="1"/>
  <c r="W121" i="12"/>
  <c r="V121" i="12" s="1"/>
  <c r="R12" i="12"/>
  <c r="L165" i="12"/>
  <c r="V22" i="12"/>
  <c r="W22" i="12" s="1"/>
  <c r="V29" i="12"/>
  <c r="W29" i="12" s="1"/>
  <c r="W34" i="12" s="1"/>
  <c r="P165" i="12"/>
  <c r="S165" i="12"/>
  <c r="M165" i="12"/>
  <c r="R165" i="12"/>
  <c r="T165" i="12"/>
  <c r="O165" i="12"/>
  <c r="Q165" i="12"/>
  <c r="P124" i="12"/>
  <c r="P138" i="12" s="1"/>
  <c r="O12" i="12"/>
  <c r="O204" i="12" s="1"/>
  <c r="K165" i="12"/>
  <c r="K122" i="12"/>
  <c r="K124" i="12" s="1"/>
  <c r="K138" i="12" s="1"/>
  <c r="K11" i="12"/>
  <c r="K12" i="12" s="1"/>
  <c r="J165" i="12"/>
  <c r="V61" i="12"/>
  <c r="W61" i="12" s="1"/>
  <c r="V60" i="12"/>
  <c r="C94" i="1"/>
  <c r="C78" i="1"/>
  <c r="Q20" i="1"/>
  <c r="L204" i="12"/>
  <c r="S204" i="12"/>
  <c r="W25" i="12" l="1"/>
  <c r="W42" i="12" s="1"/>
  <c r="U168" i="12"/>
  <c r="U169" i="12"/>
  <c r="V34" i="12"/>
  <c r="V25" i="12"/>
  <c r="W58" i="12"/>
  <c r="W63" i="12" s="1"/>
  <c r="V58" i="12"/>
  <c r="V63" i="12" s="1"/>
  <c r="V51" i="12"/>
  <c r="O169" i="12"/>
  <c r="A5" i="11"/>
  <c r="D5" i="11" s="1"/>
  <c r="G5" i="11" s="1"/>
  <c r="J5" i="11" s="1"/>
  <c r="M5" i="11" s="1"/>
  <c r="V5" i="11" s="1"/>
  <c r="Y5" i="11" s="1"/>
  <c r="AB5" i="11" s="1"/>
  <c r="AE5" i="11" s="1"/>
  <c r="AH5" i="11" s="1"/>
  <c r="K204" i="12"/>
  <c r="W37" i="12" l="1"/>
  <c r="V37" i="12" s="1"/>
  <c r="W36" i="12"/>
  <c r="V36" i="12" s="1"/>
  <c r="W38" i="12"/>
  <c r="V38" i="12" s="1"/>
  <c r="W39" i="12"/>
  <c r="V39" i="12" s="1"/>
  <c r="W40" i="12"/>
  <c r="V40" i="12" s="1"/>
  <c r="U170" i="12"/>
  <c r="V42" i="12"/>
  <c r="V54" i="12"/>
  <c r="W51" i="12"/>
  <c r="W54" i="12" s="1"/>
  <c r="A7" i="11"/>
  <c r="D7" i="11" s="1"/>
  <c r="G7" i="11" s="1"/>
  <c r="J7" i="11" s="1"/>
  <c r="M7" i="11" s="1"/>
  <c r="V7" i="11" s="1"/>
  <c r="Y7" i="11" s="1"/>
  <c r="AB7" i="11" s="1"/>
  <c r="AE7" i="11" s="1"/>
  <c r="AH7" i="11" s="1"/>
  <c r="A6" i="11"/>
  <c r="D6" i="11" s="1"/>
  <c r="G6" i="11" s="1"/>
  <c r="J6" i="11" s="1"/>
  <c r="M6" i="11" s="1"/>
  <c r="V6" i="11" s="1"/>
  <c r="Y6" i="11" s="1"/>
  <c r="AB6" i="11" s="1"/>
  <c r="AE6" i="11" s="1"/>
  <c r="AH6" i="11" s="1"/>
  <c r="U172" i="12" l="1"/>
  <c r="U174" i="12" s="1"/>
  <c r="W66" i="12"/>
  <c r="V66" i="12" s="1"/>
  <c r="W65" i="12"/>
  <c r="W67" i="12"/>
  <c r="V67" i="12" s="1"/>
  <c r="W69" i="12"/>
  <c r="V69" i="12" s="1"/>
  <c r="W68" i="12"/>
  <c r="V68" i="12" s="1"/>
  <c r="T172" i="12"/>
  <c r="T174" i="12" s="1"/>
  <c r="A8" i="11"/>
  <c r="D8" i="11" s="1"/>
  <c r="G8" i="11" s="1"/>
  <c r="J8" i="11" s="1"/>
  <c r="M8" i="11" s="1"/>
  <c r="U182" i="12" l="1"/>
  <c r="U181" i="12"/>
  <c r="V65" i="12"/>
  <c r="V70" i="12" s="1"/>
  <c r="V71" i="12" s="1"/>
  <c r="V72" i="12" s="1"/>
  <c r="V172" i="12" s="1"/>
  <c r="W70" i="12"/>
  <c r="W71" i="12" s="1"/>
  <c r="W72" i="12" s="1"/>
  <c r="T182" i="12"/>
  <c r="T181" i="12"/>
  <c r="A9" i="11"/>
  <c r="D9" i="11" s="1"/>
  <c r="G9" i="11" s="1"/>
  <c r="J9" i="11" s="1"/>
  <c r="M9" i="11" s="1"/>
  <c r="V9" i="11" s="1"/>
  <c r="Y9" i="11" s="1"/>
  <c r="AB9" i="11" s="1"/>
  <c r="AE9" i="11" s="1"/>
  <c r="AH9" i="11" s="1"/>
  <c r="U191" i="12" l="1"/>
  <c r="U193" i="12" s="1"/>
  <c r="U195" i="12" s="1"/>
  <c r="V174" i="12"/>
  <c r="V193" i="12"/>
  <c r="V195" i="12" s="1"/>
  <c r="T191" i="12"/>
  <c r="T193" i="12" s="1"/>
  <c r="T195" i="12" s="1"/>
  <c r="T196" i="12" s="1"/>
  <c r="A10" i="11"/>
  <c r="D10" i="11" s="1"/>
  <c r="G10" i="11" s="1"/>
  <c r="J10" i="11" s="1"/>
  <c r="M10" i="11" s="1"/>
  <c r="U196" i="12" l="1"/>
  <c r="U203" i="12" s="1"/>
  <c r="A11" i="11"/>
  <c r="D11" i="11" s="1"/>
  <c r="G11" i="11" s="1"/>
  <c r="J11" i="11" s="1"/>
  <c r="M11" i="11" s="1"/>
  <c r="A12" i="11" l="1"/>
  <c r="D12" i="11" s="1"/>
  <c r="G12" i="11" s="1"/>
  <c r="J12" i="11" s="1"/>
  <c r="M12" i="11" s="1"/>
  <c r="V12" i="11" s="1"/>
  <c r="Y12" i="11" s="1"/>
  <c r="AB12" i="11" s="1"/>
  <c r="AE12" i="11" s="1"/>
  <c r="AH12" i="11" s="1"/>
  <c r="A13" i="11" l="1"/>
  <c r="D13" i="11" s="1"/>
  <c r="G13" i="11" s="1"/>
  <c r="J13" i="11" s="1"/>
  <c r="M13" i="11" s="1"/>
  <c r="V13" i="11" s="1"/>
  <c r="Y13" i="11" s="1"/>
  <c r="AB13" i="11" s="1"/>
  <c r="AE13" i="11" s="1"/>
  <c r="AH13" i="11" s="1"/>
  <c r="A14" i="11" l="1"/>
  <c r="D14" i="11" s="1"/>
  <c r="G14" i="11" s="1"/>
  <c r="J14" i="11" s="1"/>
  <c r="M14" i="11" s="1"/>
  <c r="V14" i="11" s="1"/>
  <c r="Y14" i="11" s="1"/>
  <c r="AB14" i="11" s="1"/>
  <c r="AE14" i="11" s="1"/>
  <c r="AH14" i="11" s="1"/>
  <c r="U209" i="12"/>
  <c r="T209" i="12"/>
  <c r="U212" i="12" l="1"/>
  <c r="U213" i="12" s="1"/>
  <c r="U218" i="12" s="1"/>
  <c r="U222" i="12" s="1"/>
  <c r="T212" i="12"/>
  <c r="T213" i="12" s="1"/>
  <c r="T218" i="12" s="1"/>
  <c r="T222" i="12" s="1"/>
  <c r="A15" i="11"/>
  <c r="D15" i="11" s="1"/>
  <c r="G15" i="11" s="1"/>
  <c r="J15" i="11" s="1"/>
  <c r="M15" i="11" s="1"/>
  <c r="U223" i="12" l="1"/>
  <c r="U112" i="12" s="1"/>
  <c r="U111" i="12"/>
  <c r="T223" i="12"/>
  <c r="T112" i="12" s="1"/>
  <c r="T111" i="12"/>
  <c r="A16" i="11"/>
  <c r="D16" i="11" s="1"/>
  <c r="G16" i="11" s="1"/>
  <c r="J16" i="11" s="1"/>
  <c r="M16" i="11" s="1"/>
  <c r="V16" i="11" s="1"/>
  <c r="Y16" i="11" s="1"/>
  <c r="AB16" i="11" s="1"/>
  <c r="AE16" i="11" s="1"/>
  <c r="AH16" i="11" s="1"/>
  <c r="A17" i="11" l="1"/>
  <c r="D17" i="11" s="1"/>
  <c r="G17" i="11" s="1"/>
  <c r="J17" i="11" s="1"/>
  <c r="M17" i="11" s="1"/>
  <c r="V17" i="11" s="1"/>
  <c r="Y17" i="11" s="1"/>
  <c r="AB17" i="11" s="1"/>
  <c r="AE17" i="11" s="1"/>
  <c r="AH17" i="11" s="1"/>
  <c r="A18" i="11" l="1"/>
  <c r="D18" i="11" s="1"/>
  <c r="G18" i="11" s="1"/>
  <c r="J18" i="11" s="1"/>
  <c r="M18" i="11" s="1"/>
  <c r="V18" i="11" s="1"/>
  <c r="Y18" i="11" s="1"/>
  <c r="AB18" i="11" s="1"/>
  <c r="AE18" i="11" s="1"/>
  <c r="AH18" i="11" s="1"/>
  <c r="E66" i="1"/>
  <c r="A19" i="11" l="1"/>
  <c r="D19" i="11" s="1"/>
  <c r="G19" i="11" s="1"/>
  <c r="J19" i="11" s="1"/>
  <c r="M19" i="11" s="1"/>
  <c r="A20" i="11" l="1"/>
  <c r="D20" i="11" s="1"/>
  <c r="G20" i="11" s="1"/>
  <c r="J20" i="11" s="1"/>
  <c r="M20" i="11" s="1"/>
  <c r="A21" i="11" l="1"/>
  <c r="D21" i="11" s="1"/>
  <c r="G21" i="11" s="1"/>
  <c r="J21" i="11" s="1"/>
  <c r="M21" i="11" s="1"/>
  <c r="V21" i="11" s="1"/>
  <c r="Y21" i="11" s="1"/>
  <c r="AB21" i="11" s="1"/>
  <c r="AE21" i="11" s="1"/>
  <c r="AH21" i="11" s="1"/>
  <c r="B54" i="1"/>
  <c r="K198" i="12" s="1"/>
  <c r="B61" i="1"/>
  <c r="S198" i="12" s="1"/>
  <c r="B44" i="1"/>
  <c r="R197" i="12" s="1"/>
  <c r="B43" i="1"/>
  <c r="Q197" i="12" s="1"/>
  <c r="B42" i="1"/>
  <c r="P197" i="12" s="1"/>
  <c r="B41" i="1"/>
  <c r="O197" i="12" s="1"/>
  <c r="B40" i="1"/>
  <c r="B39" i="1"/>
  <c r="L197" i="12" s="1"/>
  <c r="B38" i="1"/>
  <c r="K197" i="12" s="1"/>
  <c r="B37" i="1"/>
  <c r="J197" i="12" s="1"/>
  <c r="B36" i="1"/>
  <c r="I197" i="12" s="1"/>
  <c r="B35" i="1"/>
  <c r="H197" i="12" s="1"/>
  <c r="D78" i="1"/>
  <c r="B45" i="1"/>
  <c r="S197" i="12" s="1"/>
  <c r="C46" i="1"/>
  <c r="B46" i="1"/>
  <c r="R136" i="12" l="1"/>
  <c r="R137" i="12" s="1"/>
  <c r="R129" i="12"/>
  <c r="R131" i="12" s="1"/>
  <c r="R139" i="12" s="1"/>
  <c r="R166" i="12" s="1"/>
  <c r="J136" i="12"/>
  <c r="J137" i="12" s="1"/>
  <c r="J129" i="12"/>
  <c r="J131" i="12" s="1"/>
  <c r="J123" i="12"/>
  <c r="J125" i="12" s="1"/>
  <c r="J139" i="12" s="1"/>
  <c r="J166" i="12" s="1"/>
  <c r="J167" i="12" s="1"/>
  <c r="J168" i="12" s="1"/>
  <c r="J170" i="12" s="1"/>
  <c r="S136" i="12"/>
  <c r="S137" i="12" s="1"/>
  <c r="S129" i="12"/>
  <c r="S131" i="12" s="1"/>
  <c r="T129" i="12"/>
  <c r="T131" i="12" s="1"/>
  <c r="T139" i="12" s="1"/>
  <c r="T166" i="12" s="1"/>
  <c r="T167" i="12" s="1"/>
  <c r="T203" i="12"/>
  <c r="I136" i="12"/>
  <c r="I137" i="12" s="1"/>
  <c r="I129" i="12"/>
  <c r="I131" i="12" s="1"/>
  <c r="I123" i="12"/>
  <c r="I125" i="12" s="1"/>
  <c r="Q136" i="12"/>
  <c r="Q137" i="12" s="1"/>
  <c r="Q129" i="12"/>
  <c r="Q131" i="12" s="1"/>
  <c r="Q139" i="12" s="1"/>
  <c r="Q166" i="12" s="1"/>
  <c r="L136" i="12"/>
  <c r="L137" i="12" s="1"/>
  <c r="L129" i="12"/>
  <c r="L131" i="12" s="1"/>
  <c r="L123" i="12"/>
  <c r="L125" i="12" s="1"/>
  <c r="L139" i="12" s="1"/>
  <c r="L166" i="12" s="1"/>
  <c r="L167" i="12" s="1"/>
  <c r="L168" i="12" s="1"/>
  <c r="L170" i="12" s="1"/>
  <c r="M197" i="12"/>
  <c r="N197" i="12"/>
  <c r="P136" i="12"/>
  <c r="P137" i="12" s="1"/>
  <c r="P129" i="12"/>
  <c r="P131" i="12" s="1"/>
  <c r="P123" i="12"/>
  <c r="P125" i="12" s="1"/>
  <c r="K136" i="12"/>
  <c r="K137" i="12" s="1"/>
  <c r="K129" i="12"/>
  <c r="K131" i="12" s="1"/>
  <c r="K123" i="12"/>
  <c r="K125" i="12" s="1"/>
  <c r="H136" i="12"/>
  <c r="H137" i="12" s="1"/>
  <c r="H129" i="12"/>
  <c r="H131" i="12" s="1"/>
  <c r="H123" i="12"/>
  <c r="O136" i="12"/>
  <c r="O137" i="12" s="1"/>
  <c r="O129" i="12"/>
  <c r="O131" i="12" s="1"/>
  <c r="O123" i="12"/>
  <c r="O125" i="12" s="1"/>
  <c r="A22" i="11"/>
  <c r="D22" i="11" s="1"/>
  <c r="G22" i="11" s="1"/>
  <c r="J22" i="11" s="1"/>
  <c r="M22" i="11" s="1"/>
  <c r="V22" i="11" s="1"/>
  <c r="Y22" i="11" s="1"/>
  <c r="AB22" i="11" s="1"/>
  <c r="AE22" i="11" s="1"/>
  <c r="AH22" i="11" s="1"/>
  <c r="C36" i="1"/>
  <c r="C38" i="1"/>
  <c r="C40" i="1"/>
  <c r="C42" i="1"/>
  <c r="C44" i="1"/>
  <c r="C54" i="1"/>
  <c r="C45" i="1"/>
  <c r="C35" i="1"/>
  <c r="C37" i="1"/>
  <c r="C39" i="1"/>
  <c r="C41" i="1"/>
  <c r="C43" i="1"/>
  <c r="C61" i="1"/>
  <c r="B55" i="1"/>
  <c r="L198" i="12" s="1"/>
  <c r="B57" i="1"/>
  <c r="O198" i="12" s="1"/>
  <c r="B51" i="1"/>
  <c r="H198" i="12" s="1"/>
  <c r="B58" i="1"/>
  <c r="P198" i="12" s="1"/>
  <c r="B52" i="1"/>
  <c r="I198" i="12" s="1"/>
  <c r="B59" i="1"/>
  <c r="Q198" i="12" s="1"/>
  <c r="C62" i="1"/>
  <c r="B53" i="1"/>
  <c r="J198" i="12" s="1"/>
  <c r="B60" i="1"/>
  <c r="R198" i="12" s="1"/>
  <c r="B56" i="1"/>
  <c r="B62" i="1"/>
  <c r="I139" i="12" l="1"/>
  <c r="I166" i="12" s="1"/>
  <c r="I167" i="12" s="1"/>
  <c r="I168" i="12" s="1"/>
  <c r="I170" i="12" s="1"/>
  <c r="M136" i="12"/>
  <c r="M137" i="12" s="1"/>
  <c r="M129" i="12"/>
  <c r="M131" i="12" s="1"/>
  <c r="M123" i="12"/>
  <c r="M125" i="12" s="1"/>
  <c r="M139" i="12" s="1"/>
  <c r="M166" i="12" s="1"/>
  <c r="M167" i="12" s="1"/>
  <c r="M168" i="12" s="1"/>
  <c r="M170" i="12" s="1"/>
  <c r="H125" i="12"/>
  <c r="H139" i="12" s="1"/>
  <c r="H166" i="12" s="1"/>
  <c r="H167" i="12" s="1"/>
  <c r="H168" i="12" s="1"/>
  <c r="H170" i="12" s="1"/>
  <c r="H149" i="12"/>
  <c r="P139" i="12"/>
  <c r="P166" i="12" s="1"/>
  <c r="Q167" i="12"/>
  <c r="T169" i="12"/>
  <c r="T168" i="12"/>
  <c r="R167" i="12"/>
  <c r="N198" i="12"/>
  <c r="M198" i="12"/>
  <c r="O139" i="12"/>
  <c r="O166" i="12" s="1"/>
  <c r="K139" i="12"/>
  <c r="K166" i="12" s="1"/>
  <c r="N136" i="12"/>
  <c r="N137" i="12" s="1"/>
  <c r="N129" i="12"/>
  <c r="N131" i="12" s="1"/>
  <c r="N123" i="12"/>
  <c r="N125" i="12" s="1"/>
  <c r="S139" i="12"/>
  <c r="S166" i="12" s="1"/>
  <c r="A23" i="11"/>
  <c r="D23" i="11" s="1"/>
  <c r="G23" i="11" s="1"/>
  <c r="J23" i="11" s="1"/>
  <c r="M23" i="11" s="1"/>
  <c r="V23" i="11" s="1"/>
  <c r="Y23" i="11" s="1"/>
  <c r="AB23" i="11" s="1"/>
  <c r="AE23" i="11" s="1"/>
  <c r="AH23" i="11" s="1"/>
  <c r="C56" i="1"/>
  <c r="C53" i="1"/>
  <c r="C59" i="1"/>
  <c r="C58" i="1"/>
  <c r="C57" i="1"/>
  <c r="C60" i="1"/>
  <c r="C52" i="1"/>
  <c r="C51" i="1"/>
  <c r="C55" i="1"/>
  <c r="T170" i="12" l="1"/>
  <c r="R169" i="12"/>
  <c r="R168" i="12"/>
  <c r="R170" i="12" s="1"/>
  <c r="Q169" i="12"/>
  <c r="Q168" i="12"/>
  <c r="P167" i="12"/>
  <c r="K167" i="12"/>
  <c r="K168" i="12" s="1"/>
  <c r="K170" i="12" s="1"/>
  <c r="J172" i="12"/>
  <c r="J174" i="12" s="1"/>
  <c r="H172" i="12"/>
  <c r="H174" i="12" s="1"/>
  <c r="I172" i="12"/>
  <c r="I174" i="12" s="1"/>
  <c r="O167" i="12"/>
  <c r="O168" i="12" s="1"/>
  <c r="O170" i="12" s="1"/>
  <c r="S167" i="12"/>
  <c r="N139" i="12"/>
  <c r="N166" i="12" s="1"/>
  <c r="N167" i="12" s="1"/>
  <c r="N168" i="12" s="1"/>
  <c r="N170" i="12" s="1"/>
  <c r="A24" i="11"/>
  <c r="D24" i="11" s="1"/>
  <c r="G24" i="11" s="1"/>
  <c r="J24" i="11" s="1"/>
  <c r="M24" i="11" s="1"/>
  <c r="B94" i="1"/>
  <c r="B78" i="1"/>
  <c r="Q21" i="1"/>
  <c r="Q22" i="1" s="1"/>
  <c r="B73" i="1"/>
  <c r="D10" i="1"/>
  <c r="D7" i="1"/>
  <c r="E7" i="1" s="1"/>
  <c r="D9" i="1"/>
  <c r="A10" i="1"/>
  <c r="A12" i="1"/>
  <c r="A13" i="1"/>
  <c r="A14" i="1"/>
  <c r="O26" i="1"/>
  <c r="L26" i="1" s="1"/>
  <c r="I26" i="1" s="1"/>
  <c r="F26" i="1" s="1"/>
  <c r="C26" i="1" s="1"/>
  <c r="R13" i="1" s="1"/>
  <c r="O13" i="1" s="1"/>
  <c r="L13" i="1" s="1"/>
  <c r="I13" i="1" s="1"/>
  <c r="F13" i="1" s="1"/>
  <c r="C13" i="1" s="1"/>
  <c r="A9" i="1"/>
  <c r="A7" i="1"/>
  <c r="B7" i="1" s="1"/>
  <c r="A8" i="1"/>
  <c r="O20" i="1"/>
  <c r="L20" i="1" s="1"/>
  <c r="I20" i="1" s="1"/>
  <c r="F20" i="1" s="1"/>
  <c r="C20" i="1" s="1"/>
  <c r="R7" i="1" s="1"/>
  <c r="O7" i="1" s="1"/>
  <c r="L7" i="1" s="1"/>
  <c r="I7" i="1" s="1"/>
  <c r="F7" i="1" s="1"/>
  <c r="C7" i="1" s="1"/>
  <c r="O21" i="1"/>
  <c r="L21" i="1" s="1"/>
  <c r="I21" i="1" s="1"/>
  <c r="F21" i="1" s="1"/>
  <c r="C21" i="1" s="1"/>
  <c r="R8" i="1" s="1"/>
  <c r="O8" i="1" s="1"/>
  <c r="L8" i="1" s="1"/>
  <c r="I8" i="1" s="1"/>
  <c r="F8" i="1" s="1"/>
  <c r="C8" i="1" s="1"/>
  <c r="O22" i="1"/>
  <c r="L22" i="1" s="1"/>
  <c r="I22" i="1" s="1"/>
  <c r="F22" i="1" s="1"/>
  <c r="C22" i="1" s="1"/>
  <c r="R9" i="1" s="1"/>
  <c r="O9" i="1" s="1"/>
  <c r="L9" i="1" s="1"/>
  <c r="I9" i="1" s="1"/>
  <c r="F9" i="1" s="1"/>
  <c r="C9" i="1" s="1"/>
  <c r="A11" i="1"/>
  <c r="O23" i="1"/>
  <c r="L23" i="1" s="1"/>
  <c r="I23" i="1" s="1"/>
  <c r="F23" i="1" s="1"/>
  <c r="C23" i="1" s="1"/>
  <c r="R10" i="1" s="1"/>
  <c r="O10" i="1" s="1"/>
  <c r="L10" i="1" s="1"/>
  <c r="I10" i="1" s="1"/>
  <c r="F10" i="1" s="1"/>
  <c r="C10" i="1" s="1"/>
  <c r="O24" i="1"/>
  <c r="L24" i="1" s="1"/>
  <c r="I24" i="1" s="1"/>
  <c r="F24" i="1" s="1"/>
  <c r="C24" i="1" s="1"/>
  <c r="R11" i="1" s="1"/>
  <c r="O11" i="1" s="1"/>
  <c r="L11" i="1" s="1"/>
  <c r="I11" i="1" s="1"/>
  <c r="F11" i="1" s="1"/>
  <c r="C11" i="1" s="1"/>
  <c r="O25" i="1"/>
  <c r="L25" i="1" s="1"/>
  <c r="I25" i="1" s="1"/>
  <c r="F25" i="1" s="1"/>
  <c r="C25" i="1" s="1"/>
  <c r="R12" i="1" s="1"/>
  <c r="O12" i="1" s="1"/>
  <c r="L12" i="1" s="1"/>
  <c r="I12" i="1" s="1"/>
  <c r="F12" i="1" s="1"/>
  <c r="C12" i="1" s="1"/>
  <c r="M20" i="1"/>
  <c r="N20" i="1" s="1"/>
  <c r="M21" i="1"/>
  <c r="M22" i="1"/>
  <c r="M23" i="1"/>
  <c r="M24" i="1"/>
  <c r="M25" i="1"/>
  <c r="M26" i="1"/>
  <c r="M27" i="1"/>
  <c r="J20" i="1"/>
  <c r="K20" i="1" s="1"/>
  <c r="J21" i="1"/>
  <c r="J22" i="1"/>
  <c r="J23" i="1"/>
  <c r="J24" i="1"/>
  <c r="J25" i="1"/>
  <c r="J26" i="1"/>
  <c r="J27" i="1"/>
  <c r="G20" i="1"/>
  <c r="H20" i="1" s="1"/>
  <c r="G21" i="1"/>
  <c r="G22" i="1"/>
  <c r="G23" i="1"/>
  <c r="G24" i="1"/>
  <c r="G25" i="1"/>
  <c r="G26" i="1"/>
  <c r="G27" i="1"/>
  <c r="D20" i="1"/>
  <c r="E20" i="1" s="1"/>
  <c r="D21" i="1"/>
  <c r="D22" i="1"/>
  <c r="D23" i="1"/>
  <c r="D24" i="1"/>
  <c r="D25" i="1"/>
  <c r="D26" i="1"/>
  <c r="D27" i="1"/>
  <c r="A20" i="1"/>
  <c r="B20" i="1" s="1"/>
  <c r="A21" i="1"/>
  <c r="A22" i="1"/>
  <c r="A23" i="1"/>
  <c r="A24" i="1"/>
  <c r="A25" i="1"/>
  <c r="A26" i="1"/>
  <c r="A27" i="1"/>
  <c r="P7" i="1"/>
  <c r="Q7" i="1" s="1"/>
  <c r="P8" i="1"/>
  <c r="P9" i="1"/>
  <c r="P10" i="1"/>
  <c r="P11" i="1"/>
  <c r="P12" i="1"/>
  <c r="P13" i="1"/>
  <c r="P14" i="1"/>
  <c r="M7" i="1"/>
  <c r="N7" i="1" s="1"/>
  <c r="M8" i="1"/>
  <c r="M9" i="1"/>
  <c r="M10" i="1"/>
  <c r="M11" i="1"/>
  <c r="M12" i="1"/>
  <c r="M13" i="1"/>
  <c r="M14" i="1"/>
  <c r="J7" i="1"/>
  <c r="J8" i="1"/>
  <c r="J9" i="1"/>
  <c r="J10" i="1"/>
  <c r="J11" i="1"/>
  <c r="J12" i="1"/>
  <c r="J13" i="1"/>
  <c r="J14" i="1"/>
  <c r="G7" i="1"/>
  <c r="G8" i="1"/>
  <c r="G9" i="1"/>
  <c r="G10" i="1"/>
  <c r="G11" i="1"/>
  <c r="G12" i="1"/>
  <c r="G13" i="1"/>
  <c r="G14" i="1"/>
  <c r="D8" i="1"/>
  <c r="D11" i="1"/>
  <c r="D12" i="1"/>
  <c r="D13" i="1"/>
  <c r="D14" i="1"/>
  <c r="O27" i="1"/>
  <c r="L27" i="1" s="1"/>
  <c r="I27" i="1" s="1"/>
  <c r="F27" i="1" s="1"/>
  <c r="B87" i="1"/>
  <c r="D74" i="1"/>
  <c r="D82" i="1"/>
  <c r="C82" i="1"/>
  <c r="E82" i="1" s="1"/>
  <c r="B74" i="1"/>
  <c r="B70" i="1"/>
  <c r="B67" i="1"/>
  <c r="B83" i="1"/>
  <c r="B85" i="1"/>
  <c r="B92" i="1"/>
  <c r="B88" i="1"/>
  <c r="B90" i="1"/>
  <c r="B86" i="1"/>
  <c r="B68" i="1"/>
  <c r="D69" i="1"/>
  <c r="B75" i="1"/>
  <c r="B77" i="1"/>
  <c r="B89" i="1"/>
  <c r="B84" i="1"/>
  <c r="B91" i="1"/>
  <c r="D72" i="1"/>
  <c r="D68" i="1"/>
  <c r="B69" i="1"/>
  <c r="B76" i="1"/>
  <c r="B93" i="1"/>
  <c r="P169" i="12" l="1"/>
  <c r="P168" i="12"/>
  <c r="P170" i="12" s="1"/>
  <c r="Q170" i="12"/>
  <c r="S169" i="12"/>
  <c r="S168" i="12"/>
  <c r="P172" i="12"/>
  <c r="P174" i="12" s="1"/>
  <c r="Q172" i="12"/>
  <c r="Q174" i="12" s="1"/>
  <c r="O172" i="12"/>
  <c r="O174" i="12" s="1"/>
  <c r="M172" i="12"/>
  <c r="M174" i="12" s="1"/>
  <c r="K172" i="12"/>
  <c r="K174" i="12" s="1"/>
  <c r="N172" i="12"/>
  <c r="N174" i="12" s="1"/>
  <c r="L172" i="12"/>
  <c r="L174" i="12" s="1"/>
  <c r="R172" i="12"/>
  <c r="R174" i="12" s="1"/>
  <c r="H182" i="12"/>
  <c r="H181" i="12"/>
  <c r="H191" i="12" s="1"/>
  <c r="H193" i="12" s="1"/>
  <c r="H195" i="12" s="1"/>
  <c r="J181" i="12"/>
  <c r="J182" i="12"/>
  <c r="S172" i="12"/>
  <c r="S174" i="12" s="1"/>
  <c r="I182" i="12"/>
  <c r="I181" i="12"/>
  <c r="A25" i="11"/>
  <c r="D25" i="11" s="1"/>
  <c r="G25" i="11" s="1"/>
  <c r="J25" i="11" s="1"/>
  <c r="M25" i="11" s="1"/>
  <c r="V25" i="11" s="1"/>
  <c r="Y25" i="11" s="1"/>
  <c r="AB25" i="11" s="1"/>
  <c r="AE25" i="11" s="1"/>
  <c r="AH25" i="11" s="1"/>
  <c r="E94" i="1"/>
  <c r="D94" i="1"/>
  <c r="D93" i="1" s="1"/>
  <c r="D83" i="1"/>
  <c r="N8" i="1"/>
  <c r="N9" i="1" s="1"/>
  <c r="N10" i="1" s="1"/>
  <c r="N11" i="1" s="1"/>
  <c r="N12" i="1" s="1"/>
  <c r="N13" i="1" s="1"/>
  <c r="N14" i="1" s="1"/>
  <c r="N21" i="1"/>
  <c r="N22" i="1" s="1"/>
  <c r="N23" i="1" s="1"/>
  <c r="N24" i="1" s="1"/>
  <c r="N25" i="1" s="1"/>
  <c r="N26" i="1" s="1"/>
  <c r="N27" i="1" s="1"/>
  <c r="Q8" i="1"/>
  <c r="Q9" i="1" s="1"/>
  <c r="Q10" i="1" s="1"/>
  <c r="Q11" i="1" s="1"/>
  <c r="Q12" i="1" s="1"/>
  <c r="Q13" i="1" s="1"/>
  <c r="Q14" i="1" s="1"/>
  <c r="C90" i="1"/>
  <c r="E90" i="1" s="1"/>
  <c r="C93" i="1"/>
  <c r="E93" i="1" s="1"/>
  <c r="C86" i="1"/>
  <c r="E86" i="1" s="1"/>
  <c r="D92" i="1"/>
  <c r="D90" i="1"/>
  <c r="D89" i="1"/>
  <c r="B21" i="1"/>
  <c r="B22" i="1" s="1"/>
  <c r="B23" i="1" s="1"/>
  <c r="B24" i="1" s="1"/>
  <c r="B25" i="1" s="1"/>
  <c r="B26" i="1" s="1"/>
  <c r="B27" i="1" s="1"/>
  <c r="Q23" i="1"/>
  <c r="E78" i="1"/>
  <c r="B8" i="1"/>
  <c r="B9" i="1" s="1"/>
  <c r="B10" i="1" s="1"/>
  <c r="B11" i="1" s="1"/>
  <c r="B12" i="1" s="1"/>
  <c r="B13" i="1" s="1"/>
  <c r="B14" i="1" s="1"/>
  <c r="E8" i="1"/>
  <c r="E9" i="1" s="1"/>
  <c r="E10" i="1" s="1"/>
  <c r="E11" i="1" s="1"/>
  <c r="E12" i="1" s="1"/>
  <c r="E13" i="1" s="1"/>
  <c r="E14" i="1" s="1"/>
  <c r="K7" i="1"/>
  <c r="K8" i="1" s="1"/>
  <c r="K9" i="1" s="1"/>
  <c r="K10" i="1" s="1"/>
  <c r="K11" i="1" s="1"/>
  <c r="K12" i="1" s="1"/>
  <c r="K13" i="1" s="1"/>
  <c r="K14" i="1" s="1"/>
  <c r="H7" i="1"/>
  <c r="H8" i="1" s="1"/>
  <c r="H9" i="1" s="1"/>
  <c r="H10" i="1" s="1"/>
  <c r="H11" i="1" s="1"/>
  <c r="H12" i="1" s="1"/>
  <c r="H13" i="1" s="1"/>
  <c r="H14" i="1" s="1"/>
  <c r="K21" i="1"/>
  <c r="K22" i="1" s="1"/>
  <c r="K23" i="1" s="1"/>
  <c r="K24" i="1" s="1"/>
  <c r="K25" i="1" s="1"/>
  <c r="K26" i="1" s="1"/>
  <c r="K27" i="1" s="1"/>
  <c r="E21" i="1"/>
  <c r="E22" i="1" s="1"/>
  <c r="E23" i="1" s="1"/>
  <c r="E24" i="1" s="1"/>
  <c r="E25" i="1" s="1"/>
  <c r="E26" i="1" s="1"/>
  <c r="E27" i="1" s="1"/>
  <c r="C27" i="1"/>
  <c r="R14" i="1" s="1"/>
  <c r="D77" i="1"/>
  <c r="D73" i="1"/>
  <c r="D71" i="1"/>
  <c r="D70" i="1"/>
  <c r="D76" i="1"/>
  <c r="D75" i="1"/>
  <c r="H21" i="1"/>
  <c r="H22" i="1" s="1"/>
  <c r="H23" i="1" s="1"/>
  <c r="H24" i="1" s="1"/>
  <c r="H25" i="1" s="1"/>
  <c r="H26" i="1" s="1"/>
  <c r="H27" i="1" s="1"/>
  <c r="B72" i="1"/>
  <c r="B71" i="1"/>
  <c r="D67" i="1"/>
  <c r="J191" i="12" l="1"/>
  <c r="J193" i="12" s="1"/>
  <c r="J195" i="12" s="1"/>
  <c r="S170" i="12"/>
  <c r="L182" i="12"/>
  <c r="L181" i="12"/>
  <c r="K182" i="12"/>
  <c r="K181" i="12"/>
  <c r="K191" i="12" s="1"/>
  <c r="K193" i="12" s="1"/>
  <c r="K195" i="12" s="1"/>
  <c r="Q181" i="12"/>
  <c r="Q182" i="12"/>
  <c r="S182" i="12"/>
  <c r="S181" i="12"/>
  <c r="P181" i="12"/>
  <c r="P182" i="12"/>
  <c r="N181" i="12"/>
  <c r="N182" i="12"/>
  <c r="H196" i="12"/>
  <c r="H203" i="12" s="1"/>
  <c r="M182" i="12"/>
  <c r="M181" i="12"/>
  <c r="R181" i="12"/>
  <c r="R182" i="12"/>
  <c r="I191" i="12"/>
  <c r="I193" i="12" s="1"/>
  <c r="I195" i="12" s="1"/>
  <c r="O181" i="12"/>
  <c r="O182" i="12"/>
  <c r="A26" i="11"/>
  <c r="D26" i="11" s="1"/>
  <c r="G26" i="11" s="1"/>
  <c r="J26" i="11" s="1"/>
  <c r="M26" i="11" s="1"/>
  <c r="C91" i="1"/>
  <c r="E91" i="1" s="1"/>
  <c r="C92" i="1"/>
  <c r="E92" i="1" s="1"/>
  <c r="C88" i="1"/>
  <c r="E88" i="1" s="1"/>
  <c r="C83" i="1"/>
  <c r="E83" i="1" s="1"/>
  <c r="C89" i="1"/>
  <c r="E89" i="1" s="1"/>
  <c r="C84" i="1"/>
  <c r="E84" i="1" s="1"/>
  <c r="D86" i="1"/>
  <c r="C85" i="1"/>
  <c r="E85" i="1" s="1"/>
  <c r="C87" i="1"/>
  <c r="E87" i="1" s="1"/>
  <c r="D91" i="1"/>
  <c r="D85" i="1"/>
  <c r="D84" i="1"/>
  <c r="D87" i="1"/>
  <c r="D88" i="1"/>
  <c r="Q24" i="1"/>
  <c r="C70" i="1"/>
  <c r="E70" i="1" s="1"/>
  <c r="C75" i="1"/>
  <c r="E75" i="1" s="1"/>
  <c r="C73" i="1"/>
  <c r="E73" i="1" s="1"/>
  <c r="C74" i="1"/>
  <c r="E74" i="1" s="1"/>
  <c r="C77" i="1"/>
  <c r="E77" i="1" s="1"/>
  <c r="C68" i="1"/>
  <c r="E68" i="1" s="1"/>
  <c r="C71" i="1"/>
  <c r="E71" i="1" s="1"/>
  <c r="C76" i="1"/>
  <c r="E76" i="1" s="1"/>
  <c r="C67" i="1"/>
  <c r="E67" i="1" s="1"/>
  <c r="C72" i="1"/>
  <c r="E72" i="1" s="1"/>
  <c r="C69" i="1"/>
  <c r="E69" i="1" s="1"/>
  <c r="O14" i="1"/>
  <c r="M191" i="12" l="1"/>
  <c r="M193" i="12" s="1"/>
  <c r="M195" i="12" s="1"/>
  <c r="O191" i="12"/>
  <c r="O193" i="12" s="1"/>
  <c r="O195" i="12" s="1"/>
  <c r="Q191" i="12"/>
  <c r="Q193" i="12" s="1"/>
  <c r="Q195" i="12" s="1"/>
  <c r="N191" i="12"/>
  <c r="N193" i="12" s="1"/>
  <c r="N195" i="12" s="1"/>
  <c r="I201" i="12"/>
  <c r="K196" i="12"/>
  <c r="K203" i="12" s="1"/>
  <c r="R191" i="12"/>
  <c r="R193" i="12" s="1"/>
  <c r="R195" i="12" s="1"/>
  <c r="J196" i="12"/>
  <c r="J203" i="12" s="1"/>
  <c r="I196" i="12"/>
  <c r="I203" i="12" s="1"/>
  <c r="P191" i="12"/>
  <c r="P193" i="12" s="1"/>
  <c r="P195" i="12" s="1"/>
  <c r="Q196" i="12"/>
  <c r="Q203" i="12" s="1"/>
  <c r="S191" i="12"/>
  <c r="S193" i="12" s="1"/>
  <c r="S195" i="12" s="1"/>
  <c r="L191" i="12"/>
  <c r="L193" i="12" s="1"/>
  <c r="L195" i="12" s="1"/>
  <c r="A27" i="11"/>
  <c r="D27" i="11" s="1"/>
  <c r="G27" i="11" s="1"/>
  <c r="J27" i="11" s="1"/>
  <c r="M27" i="11" s="1"/>
  <c r="V27" i="11" s="1"/>
  <c r="Y27" i="11" s="1"/>
  <c r="AB27" i="11" s="1"/>
  <c r="AE27" i="11" s="1"/>
  <c r="AH27" i="11" s="1"/>
  <c r="Q25" i="1"/>
  <c r="L14" i="1"/>
  <c r="L201" i="12" l="1"/>
  <c r="K201" i="12"/>
  <c r="N196" i="12"/>
  <c r="N203" i="12" s="1"/>
  <c r="O196" i="12"/>
  <c r="O203" i="12" s="1"/>
  <c r="L196" i="12"/>
  <c r="L203" i="12" s="1"/>
  <c r="M201" i="12" s="1"/>
  <c r="S196" i="12"/>
  <c r="S203" i="12" s="1"/>
  <c r="R196" i="12"/>
  <c r="R203" i="12" s="1"/>
  <c r="J201" i="12"/>
  <c r="P196" i="12"/>
  <c r="P203" i="12" s="1"/>
  <c r="M196" i="12"/>
  <c r="M203" i="12" s="1"/>
  <c r="A28" i="11"/>
  <c r="D28" i="11" s="1"/>
  <c r="G28" i="11" s="1"/>
  <c r="J28" i="11" s="1"/>
  <c r="M28" i="11" s="1"/>
  <c r="V28" i="11" s="1"/>
  <c r="Y28" i="11" s="1"/>
  <c r="AB28" i="11" s="1"/>
  <c r="AE28" i="11" s="1"/>
  <c r="AH28" i="11" s="1"/>
  <c r="Q26" i="1"/>
  <c r="I14" i="1"/>
  <c r="O201" i="12" l="1"/>
  <c r="T201" i="12"/>
  <c r="S201" i="12"/>
  <c r="N201" i="12"/>
  <c r="U201" i="12"/>
  <c r="P201" i="12"/>
  <c r="R201" i="12"/>
  <c r="Q201" i="12"/>
  <c r="V201" i="12"/>
  <c r="A29" i="11"/>
  <c r="D29" i="11" s="1"/>
  <c r="G29" i="11" s="1"/>
  <c r="J29" i="11" s="1"/>
  <c r="M29" i="11" s="1"/>
  <c r="V29" i="11" s="1"/>
  <c r="Y29" i="11" s="1"/>
  <c r="AB29" i="11" s="1"/>
  <c r="AE29" i="11" s="1"/>
  <c r="AH29" i="11" s="1"/>
  <c r="Q27" i="1"/>
  <c r="F14" i="1"/>
  <c r="A30" i="11" l="1"/>
  <c r="D30" i="11" s="1"/>
  <c r="G30" i="11" s="1"/>
  <c r="J30" i="11" s="1"/>
  <c r="M30" i="11" s="1"/>
  <c r="V30" i="11" s="1"/>
  <c r="Y30" i="11" s="1"/>
  <c r="AB30" i="11" s="1"/>
  <c r="AE30" i="11" s="1"/>
  <c r="AH30" i="11" s="1"/>
  <c r="C14" i="1"/>
  <c r="A31" i="11" l="1"/>
  <c r="D31" i="11" s="1"/>
  <c r="G31" i="11" s="1"/>
  <c r="J31" i="11" s="1"/>
  <c r="M31" i="11" s="1"/>
  <c r="V31" i="11" s="1"/>
  <c r="Y31" i="11" s="1"/>
  <c r="AB31" i="11" s="1"/>
  <c r="AE31" i="11" s="1"/>
  <c r="AH31" i="11" s="1"/>
  <c r="A32" i="11" l="1"/>
  <c r="D32" i="11" s="1"/>
  <c r="G32" i="11" s="1"/>
  <c r="J32" i="11" s="1"/>
  <c r="M32" i="11" s="1"/>
  <c r="V32" i="11" s="1"/>
  <c r="Y32" i="11" s="1"/>
  <c r="AB32" i="11" s="1"/>
  <c r="AE32" i="11" s="1"/>
  <c r="AH32" i="11" s="1"/>
  <c r="A33" i="11" l="1"/>
  <c r="D33" i="11" s="1"/>
  <c r="G33" i="11" s="1"/>
  <c r="J33" i="11" s="1"/>
  <c r="M33" i="11" s="1"/>
  <c r="V33" i="11" s="1"/>
  <c r="Y33" i="11" s="1"/>
  <c r="AB33" i="11" s="1"/>
  <c r="AE33" i="11" s="1"/>
  <c r="AH33" i="11" s="1"/>
  <c r="A34" i="11" l="1"/>
  <c r="D34" i="11" s="1"/>
  <c r="G34" i="11" s="1"/>
  <c r="J34" i="11" s="1"/>
  <c r="M34" i="11" s="1"/>
  <c r="V34" i="11" s="1"/>
  <c r="Y34" i="11" s="1"/>
  <c r="AB34" i="11" s="1"/>
  <c r="AE34" i="11" s="1"/>
  <c r="AH34" i="11" s="1"/>
  <c r="A35" i="11" l="1"/>
  <c r="D35" i="11" s="1"/>
  <c r="G35" i="11" s="1"/>
  <c r="J35" i="11" s="1"/>
  <c r="M35" i="11" s="1"/>
  <c r="V35" i="11" s="1"/>
  <c r="Y35" i="11" s="1"/>
  <c r="AB35" i="11" s="1"/>
  <c r="AE35" i="11" s="1"/>
  <c r="AH35" i="11" s="1"/>
  <c r="A36" i="11" l="1"/>
  <c r="D36" i="11" s="1"/>
  <c r="G36" i="11" s="1"/>
  <c r="J36" i="11" s="1"/>
  <c r="M36" i="11" s="1"/>
  <c r="A37" i="11" l="1"/>
  <c r="D37" i="11" s="1"/>
  <c r="G37" i="11" s="1"/>
  <c r="J37" i="11" s="1"/>
  <c r="M37" i="11" s="1"/>
  <c r="A38" i="11" l="1"/>
  <c r="D38" i="11" s="1"/>
  <c r="G38" i="11" s="1"/>
  <c r="J38" i="11" s="1"/>
  <c r="M38" i="11" s="1"/>
  <c r="A39" i="11" l="1"/>
  <c r="D39" i="11" s="1"/>
  <c r="G39" i="11" s="1"/>
  <c r="J39" i="11" s="1"/>
  <c r="M39" i="11" s="1"/>
  <c r="A40" i="11" l="1"/>
  <c r="D40" i="11" s="1"/>
  <c r="G40" i="11" s="1"/>
  <c r="J40" i="11" s="1"/>
  <c r="M40" i="11" s="1"/>
  <c r="V40" i="11" s="1"/>
  <c r="Y40" i="11" s="1"/>
  <c r="AB40" i="11" s="1"/>
  <c r="AE40" i="11" s="1"/>
  <c r="AH40" i="11" s="1"/>
  <c r="A41" i="11" l="1"/>
  <c r="D41" i="11" s="1"/>
  <c r="G41" i="11" s="1"/>
  <c r="J41" i="11" s="1"/>
  <c r="M41" i="11" s="1"/>
  <c r="V41" i="11" s="1"/>
  <c r="Y41" i="11" s="1"/>
  <c r="AB41" i="11" s="1"/>
  <c r="AE41" i="11" s="1"/>
  <c r="AH41" i="11" s="1"/>
  <c r="A42" i="11" l="1"/>
  <c r="D42" i="11" s="1"/>
  <c r="G42" i="11" s="1"/>
  <c r="J42" i="11" s="1"/>
  <c r="M42" i="11" s="1"/>
  <c r="V42" i="11" s="1"/>
  <c r="Y42" i="11" s="1"/>
  <c r="AB42" i="11" s="1"/>
  <c r="AE42" i="11" s="1"/>
  <c r="AH42" i="11" s="1"/>
  <c r="A43" i="11" l="1"/>
  <c r="D43" i="11" s="1"/>
  <c r="G43" i="11" s="1"/>
  <c r="J43" i="11" s="1"/>
  <c r="M43" i="11" s="1"/>
  <c r="V43" i="11" s="1"/>
  <c r="Y43" i="11" s="1"/>
  <c r="AB43" i="11" s="1"/>
  <c r="AE43" i="11" s="1"/>
  <c r="AH43" i="11" s="1"/>
  <c r="A44" i="11" l="1"/>
  <c r="D44" i="11" s="1"/>
  <c r="G44" i="11" s="1"/>
  <c r="J44" i="11" s="1"/>
  <c r="M44" i="11" s="1"/>
  <c r="V44" i="11" s="1"/>
  <c r="Y44" i="11" s="1"/>
  <c r="AB44" i="11" s="1"/>
  <c r="AE44" i="11" s="1"/>
  <c r="AH44" i="11" s="1"/>
  <c r="A45" i="11" l="1"/>
  <c r="D45" i="11" s="1"/>
  <c r="G45" i="11" s="1"/>
  <c r="J45" i="11" s="1"/>
  <c r="M45" i="11" s="1"/>
  <c r="V45" i="11" s="1"/>
  <c r="Y45" i="11" s="1"/>
  <c r="AB45" i="11" s="1"/>
  <c r="AE45" i="11" s="1"/>
  <c r="AH45" i="11" s="1"/>
  <c r="A46" i="11" l="1"/>
  <c r="D46" i="11" s="1"/>
  <c r="G46" i="11" s="1"/>
  <c r="J46" i="11" s="1"/>
  <c r="M46" i="11" s="1"/>
  <c r="V46" i="11" s="1"/>
  <c r="Y46" i="11" s="1"/>
  <c r="AB46" i="11" s="1"/>
  <c r="AE46" i="11" s="1"/>
  <c r="AH46" i="11" s="1"/>
  <c r="A47" i="11" l="1"/>
  <c r="D47" i="11" s="1"/>
  <c r="G47" i="11" s="1"/>
  <c r="J47" i="11" s="1"/>
  <c r="M47" i="11" s="1"/>
  <c r="V47" i="11" s="1"/>
  <c r="Y47" i="11" s="1"/>
  <c r="AB47" i="11" s="1"/>
  <c r="AE47" i="11" s="1"/>
  <c r="AH47" i="11" s="1"/>
  <c r="A48" i="11" l="1"/>
  <c r="D48" i="11" s="1"/>
  <c r="G48" i="11" s="1"/>
  <c r="J48" i="11" s="1"/>
  <c r="M48" i="11" s="1"/>
  <c r="V48" i="11" s="1"/>
  <c r="Y48" i="11" s="1"/>
  <c r="AB48" i="11" s="1"/>
  <c r="AE48" i="11" s="1"/>
  <c r="AH48" i="11" s="1"/>
  <c r="A49" i="11" l="1"/>
  <c r="D49" i="11" s="1"/>
  <c r="G49" i="11" s="1"/>
  <c r="J49" i="11" s="1"/>
  <c r="M49" i="11" s="1"/>
  <c r="A50" i="11" l="1"/>
  <c r="D50" i="11" s="1"/>
  <c r="G50" i="11" s="1"/>
  <c r="J50" i="11" s="1"/>
  <c r="M50" i="11" s="1"/>
  <c r="V50" i="11" s="1"/>
  <c r="Y50" i="11" s="1"/>
  <c r="AB50" i="11" s="1"/>
  <c r="AE50" i="11" s="1"/>
  <c r="AH50" i="11" s="1"/>
  <c r="A51" i="11" l="1"/>
  <c r="D51" i="11" s="1"/>
  <c r="G51" i="11" s="1"/>
  <c r="J51" i="11" s="1"/>
  <c r="M51" i="11" s="1"/>
  <c r="A52" i="11" l="1"/>
  <c r="D52" i="11" s="1"/>
  <c r="G52" i="11" s="1"/>
  <c r="J52" i="11" s="1"/>
  <c r="M52" i="11" s="1"/>
  <c r="A53" i="11" l="1"/>
  <c r="D53" i="11" s="1"/>
  <c r="G53" i="11" s="1"/>
  <c r="J53" i="11" s="1"/>
  <c r="M53" i="11" s="1"/>
  <c r="V53" i="11" s="1"/>
  <c r="Y53" i="11" s="1"/>
  <c r="AB53" i="11" s="1"/>
  <c r="AE53" i="11" s="1"/>
  <c r="AH53" i="11" s="1"/>
  <c r="A54" i="11" l="1"/>
  <c r="D54" i="11" s="1"/>
  <c r="G54" i="11" s="1"/>
  <c r="J54" i="11" s="1"/>
  <c r="M54" i="11" s="1"/>
  <c r="V54" i="11" s="1"/>
  <c r="Y54" i="11" s="1"/>
  <c r="AB54" i="11" s="1"/>
  <c r="AE54" i="11" s="1"/>
  <c r="AH54" i="11" s="1"/>
  <c r="A55" i="11" l="1"/>
  <c r="D55" i="11" s="1"/>
  <c r="G55" i="11" s="1"/>
  <c r="J55" i="11" s="1"/>
  <c r="M55" i="11" s="1"/>
  <c r="V55" i="11" s="1"/>
  <c r="Y55" i="11" s="1"/>
  <c r="AB55" i="11" s="1"/>
  <c r="AE55" i="11" s="1"/>
  <c r="AH55" i="11" s="1"/>
  <c r="A56" i="11" l="1"/>
  <c r="D56" i="11" s="1"/>
  <c r="G56" i="11" s="1"/>
  <c r="J56" i="11" s="1"/>
  <c r="M56" i="11" s="1"/>
  <c r="V56" i="11" s="1"/>
  <c r="Y56" i="11" s="1"/>
  <c r="AB56" i="11" s="1"/>
  <c r="AE56" i="11" s="1"/>
  <c r="AH56" i="11" s="1"/>
  <c r="A57" i="11" l="1"/>
  <c r="D57" i="11" s="1"/>
  <c r="G57" i="11" s="1"/>
  <c r="J57" i="11" s="1"/>
  <c r="M57" i="11" s="1"/>
  <c r="V57" i="11" s="1"/>
  <c r="Y57" i="11" s="1"/>
  <c r="AB57" i="11" s="1"/>
  <c r="AE57" i="11" s="1"/>
  <c r="AH57" i="11" s="1"/>
  <c r="A58" i="11" l="1"/>
  <c r="D58" i="11" s="1"/>
  <c r="G58" i="11" s="1"/>
  <c r="J58" i="11" s="1"/>
  <c r="M58" i="11" s="1"/>
  <c r="A59" i="11" l="1"/>
  <c r="D59" i="11" s="1"/>
  <c r="G59" i="11" s="1"/>
  <c r="J59" i="11" s="1"/>
  <c r="M59" i="11" s="1"/>
  <c r="V59" i="11" s="1"/>
  <c r="Y59" i="11" s="1"/>
  <c r="AB59" i="11" s="1"/>
  <c r="AE59" i="11" s="1"/>
  <c r="AH59" i="11" s="1"/>
  <c r="A60" i="11" l="1"/>
  <c r="D60" i="11" s="1"/>
  <c r="G60" i="11" s="1"/>
  <c r="J60" i="11" s="1"/>
  <c r="M60" i="11" s="1"/>
  <c r="A61" i="11" l="1"/>
  <c r="D61" i="11" s="1"/>
  <c r="G61" i="11" s="1"/>
  <c r="J61" i="11" s="1"/>
  <c r="M61" i="11" s="1"/>
  <c r="A62" i="11" l="1"/>
  <c r="D62" i="11" s="1"/>
  <c r="G62" i="11" s="1"/>
  <c r="J62" i="11" s="1"/>
  <c r="M62" i="11" s="1"/>
  <c r="V62" i="11" s="1"/>
  <c r="Y62" i="11" s="1"/>
  <c r="AB62" i="11" s="1"/>
  <c r="AE62" i="11" s="1"/>
  <c r="AH62" i="11" s="1"/>
  <c r="A63" i="11" l="1"/>
  <c r="D63" i="11" s="1"/>
  <c r="G63" i="11" s="1"/>
  <c r="J63" i="11" s="1"/>
  <c r="M63" i="11" s="1"/>
  <c r="V63" i="11" s="1"/>
  <c r="Y63" i="11" s="1"/>
  <c r="AB63" i="11" s="1"/>
  <c r="AE63" i="11" s="1"/>
  <c r="AH63" i="11" s="1"/>
  <c r="A64" i="11" l="1"/>
  <c r="D64" i="11" s="1"/>
  <c r="G64" i="11" s="1"/>
  <c r="J64" i="11" s="1"/>
  <c r="M64" i="11" s="1"/>
  <c r="V64" i="11" s="1"/>
  <c r="Y64" i="11" s="1"/>
  <c r="AB64" i="11" s="1"/>
  <c r="AE64" i="11" s="1"/>
  <c r="AH64" i="11" s="1"/>
  <c r="A65" i="11" l="1"/>
  <c r="D65" i="11" s="1"/>
  <c r="G65" i="11" s="1"/>
  <c r="J65" i="11" s="1"/>
  <c r="M65" i="11" s="1"/>
  <c r="V65" i="11" s="1"/>
  <c r="Y65" i="11" s="1"/>
  <c r="AB65" i="11" s="1"/>
  <c r="AE65" i="11" s="1"/>
  <c r="AH65" i="11" s="1"/>
  <c r="A66" i="11" l="1"/>
  <c r="D66" i="11" s="1"/>
  <c r="G66" i="11" s="1"/>
  <c r="J66" i="11" s="1"/>
  <c r="M66" i="11" s="1"/>
  <c r="V66" i="11" s="1"/>
  <c r="Y66" i="11" s="1"/>
  <c r="AB66" i="11" s="1"/>
  <c r="AE66" i="11" s="1"/>
  <c r="AH66" i="11" s="1"/>
  <c r="A67" i="11" l="1"/>
  <c r="D67" i="11" s="1"/>
  <c r="G67" i="11" s="1"/>
  <c r="J67" i="11" s="1"/>
  <c r="M67" i="11" s="1"/>
  <c r="V67" i="11" s="1"/>
  <c r="Y67" i="11" s="1"/>
  <c r="AB67" i="11" s="1"/>
  <c r="AE67" i="11" s="1"/>
  <c r="AH67" i="11" s="1"/>
  <c r="A68" i="11" l="1"/>
  <c r="D68" i="11" s="1"/>
  <c r="G68" i="11" s="1"/>
  <c r="J68" i="11" s="1"/>
  <c r="M68" i="11" s="1"/>
  <c r="V68" i="11" s="1"/>
  <c r="Y68" i="11" s="1"/>
  <c r="AB68" i="11" s="1"/>
  <c r="AE68" i="11" s="1"/>
  <c r="AH68" i="11" s="1"/>
  <c r="A69" i="11" l="1"/>
  <c r="D69" i="11" s="1"/>
  <c r="G69" i="11" s="1"/>
  <c r="J69" i="11" s="1"/>
  <c r="M69" i="11" s="1"/>
  <c r="A70" i="11" l="1"/>
  <c r="D70" i="11" s="1"/>
  <c r="G70" i="11" s="1"/>
  <c r="J70" i="11" s="1"/>
  <c r="M70" i="11" s="1"/>
  <c r="V70" i="11" s="1"/>
  <c r="Y70" i="11" s="1"/>
  <c r="AB70" i="11" s="1"/>
  <c r="AE70" i="11" s="1"/>
  <c r="AH70" i="11" s="1"/>
  <c r="A71" i="11" l="1"/>
  <c r="D71" i="11" s="1"/>
  <c r="G71" i="11" s="1"/>
  <c r="J71" i="11" s="1"/>
  <c r="M71" i="11" s="1"/>
  <c r="V71" i="11" s="1"/>
  <c r="Y71" i="11" s="1"/>
  <c r="AB71" i="11" s="1"/>
  <c r="AE71" i="11" s="1"/>
  <c r="AH71" i="11" s="1"/>
  <c r="A72" i="11" l="1"/>
  <c r="D72" i="11" s="1"/>
  <c r="G72" i="11" s="1"/>
  <c r="J72" i="11" s="1"/>
  <c r="M72" i="11" s="1"/>
  <c r="V72" i="11" s="1"/>
  <c r="Y72" i="11" s="1"/>
  <c r="AB72" i="11" s="1"/>
  <c r="AE72" i="11" s="1"/>
  <c r="AH72" i="11" s="1"/>
  <c r="A73" i="11" l="1"/>
  <c r="D73" i="11" s="1"/>
  <c r="G73" i="11" s="1"/>
  <c r="J73" i="11" s="1"/>
  <c r="M73" i="11" s="1"/>
  <c r="V73" i="11" s="1"/>
  <c r="Y73" i="11" s="1"/>
  <c r="AB73" i="11" s="1"/>
  <c r="AE73" i="11" s="1"/>
  <c r="AH73" i="11" s="1"/>
  <c r="A74" i="11" l="1"/>
  <c r="D74" i="11" s="1"/>
  <c r="G74" i="11" s="1"/>
  <c r="J74" i="11" s="1"/>
  <c r="M74" i="11" s="1"/>
  <c r="V74" i="11" s="1"/>
  <c r="Y74" i="11" s="1"/>
  <c r="AB74" i="11" s="1"/>
  <c r="AE74" i="11" s="1"/>
  <c r="AH74" i="11" s="1"/>
  <c r="A75" i="11" l="1"/>
  <c r="D75" i="11" s="1"/>
  <c r="G75" i="11" s="1"/>
  <c r="J75" i="11" s="1"/>
  <c r="M75" i="11" s="1"/>
  <c r="V75" i="11" s="1"/>
  <c r="Y75" i="11" s="1"/>
  <c r="AB75" i="11" s="1"/>
  <c r="AE75" i="11" s="1"/>
  <c r="AH75" i="11" s="1"/>
  <c r="A76" i="11" l="1"/>
  <c r="D76" i="11" s="1"/>
  <c r="G76" i="11" s="1"/>
  <c r="J76" i="11" s="1"/>
  <c r="M76" i="11" s="1"/>
  <c r="V76" i="11" s="1"/>
  <c r="Y76" i="11" s="1"/>
  <c r="AB76" i="11" s="1"/>
  <c r="AE76" i="11" s="1"/>
  <c r="AH76" i="11" s="1"/>
  <c r="A77" i="11" l="1"/>
  <c r="D77" i="11" s="1"/>
  <c r="G77" i="11" s="1"/>
  <c r="J77" i="11" s="1"/>
  <c r="M77" i="11" s="1"/>
  <c r="V77" i="11" s="1"/>
  <c r="Y77" i="11" s="1"/>
  <c r="AB77" i="11" s="1"/>
  <c r="AE77" i="11" s="1"/>
  <c r="AH77" i="11" s="1"/>
  <c r="A78" i="11" l="1"/>
  <c r="D78" i="11" s="1"/>
  <c r="G78" i="11" s="1"/>
  <c r="J78" i="11" s="1"/>
  <c r="M78" i="11" s="1"/>
  <c r="A79" i="11" l="1"/>
  <c r="D79" i="11" s="1"/>
  <c r="G79" i="11" s="1"/>
  <c r="J79" i="11" s="1"/>
  <c r="M79" i="11" s="1"/>
  <c r="V79" i="11" s="1"/>
  <c r="Y79" i="11" s="1"/>
  <c r="AB79" i="11" s="1"/>
  <c r="AE79" i="11" s="1"/>
  <c r="AH79" i="11" s="1"/>
  <c r="A80" i="11" l="1"/>
  <c r="D80" i="11" s="1"/>
  <c r="G80" i="11" s="1"/>
  <c r="J80" i="11" s="1"/>
  <c r="M80" i="11" s="1"/>
  <c r="V80" i="11" s="1"/>
  <c r="Y80" i="11" s="1"/>
  <c r="AB80" i="11" s="1"/>
  <c r="AE80" i="11" s="1"/>
  <c r="AH80" i="11" s="1"/>
  <c r="A81" i="11" l="1"/>
  <c r="D81" i="11" s="1"/>
  <c r="G81" i="11" s="1"/>
  <c r="J81" i="11" s="1"/>
  <c r="M81" i="11" s="1"/>
  <c r="V81" i="11" s="1"/>
  <c r="Y81" i="11" s="1"/>
  <c r="AB81" i="11" s="1"/>
  <c r="AE81" i="11" s="1"/>
  <c r="AH81" i="11" s="1"/>
  <c r="A82" i="11" l="1"/>
  <c r="D82" i="11" s="1"/>
  <c r="G82" i="11" s="1"/>
  <c r="J82" i="11" s="1"/>
  <c r="M82" i="11" s="1"/>
  <c r="V82" i="11" s="1"/>
  <c r="Y82" i="11" s="1"/>
  <c r="AB82" i="11" s="1"/>
  <c r="AE82" i="11" s="1"/>
  <c r="AH82" i="11" s="1"/>
  <c r="A83" i="11" l="1"/>
  <c r="D83" i="11" s="1"/>
  <c r="G83" i="11" s="1"/>
  <c r="J83" i="11" s="1"/>
  <c r="M83" i="11" s="1"/>
  <c r="V83" i="11" s="1"/>
  <c r="Y83" i="11" s="1"/>
  <c r="AB83" i="11" s="1"/>
  <c r="AE83" i="11" s="1"/>
  <c r="AH83" i="11" s="1"/>
  <c r="A84" i="11" l="1"/>
  <c r="D84" i="11" s="1"/>
  <c r="G84" i="11" s="1"/>
  <c r="J84" i="11" s="1"/>
  <c r="M84" i="11" s="1"/>
  <c r="A85" i="11" l="1"/>
  <c r="D85" i="11" s="1"/>
  <c r="G85" i="11" s="1"/>
  <c r="J85" i="11" s="1"/>
  <c r="M85" i="11" s="1"/>
  <c r="V85" i="11" s="1"/>
  <c r="Y85" i="11" s="1"/>
  <c r="AB85" i="11" s="1"/>
  <c r="AE85" i="11" s="1"/>
  <c r="AH85" i="11" s="1"/>
  <c r="A86" i="11" l="1"/>
  <c r="D86" i="11" s="1"/>
  <c r="G86" i="11" s="1"/>
  <c r="J86" i="11" s="1"/>
  <c r="M86" i="11" s="1"/>
  <c r="V86" i="11" s="1"/>
  <c r="Y86" i="11" s="1"/>
  <c r="AB86" i="11" s="1"/>
  <c r="AE86" i="11" s="1"/>
  <c r="AH86" i="11" s="1"/>
  <c r="A87" i="11" l="1"/>
  <c r="D87" i="11" s="1"/>
  <c r="G87" i="11" s="1"/>
  <c r="J87" i="11" s="1"/>
  <c r="M87" i="11" s="1"/>
  <c r="V87" i="11" s="1"/>
  <c r="Y87" i="11" s="1"/>
  <c r="AB87" i="11" s="1"/>
  <c r="AE87" i="11" s="1"/>
  <c r="AH87" i="11" s="1"/>
  <c r="A88" i="11" l="1"/>
  <c r="D88" i="11" s="1"/>
  <c r="G88" i="11" s="1"/>
  <c r="J88" i="11" s="1"/>
  <c r="M88" i="11" s="1"/>
  <c r="A89" i="11" l="1"/>
  <c r="D89" i="11" s="1"/>
  <c r="G89" i="11" s="1"/>
  <c r="J89" i="11" s="1"/>
  <c r="M89" i="11" s="1"/>
  <c r="V89" i="11" s="1"/>
  <c r="Y89" i="11" s="1"/>
  <c r="AB89" i="11" s="1"/>
  <c r="AE89" i="11" s="1"/>
  <c r="AH89" i="11" s="1"/>
  <c r="A90" i="11" l="1"/>
  <c r="D90" i="11" s="1"/>
  <c r="G90" i="11" s="1"/>
  <c r="J90" i="11" s="1"/>
  <c r="M90" i="11" s="1"/>
  <c r="V90" i="11" s="1"/>
  <c r="Y90" i="11" s="1"/>
  <c r="AB90" i="11" s="1"/>
  <c r="AE90" i="11" s="1"/>
  <c r="AH90" i="11" s="1"/>
  <c r="A91" i="11" l="1"/>
  <c r="D91" i="11" s="1"/>
  <c r="G91" i="11" s="1"/>
  <c r="J91" i="11" s="1"/>
  <c r="M91" i="11" s="1"/>
  <c r="A92" i="11" l="1"/>
  <c r="D92" i="11" s="1"/>
  <c r="G92" i="11" s="1"/>
  <c r="J92" i="11" s="1"/>
  <c r="M92" i="11" s="1"/>
  <c r="V92" i="11" s="1"/>
  <c r="Y92" i="11" s="1"/>
  <c r="AB92" i="11" s="1"/>
  <c r="AE92" i="11" s="1"/>
  <c r="AH92" i="11" s="1"/>
  <c r="A93" i="11" l="1"/>
  <c r="D93" i="11" s="1"/>
  <c r="G93" i="11" s="1"/>
  <c r="J93" i="11" s="1"/>
  <c r="M93" i="11" s="1"/>
  <c r="V93" i="11" s="1"/>
  <c r="Y93" i="11" s="1"/>
  <c r="AB93" i="11" s="1"/>
  <c r="AE93" i="11" s="1"/>
  <c r="AH93" i="11" s="1"/>
  <c r="A94" i="11" l="1"/>
  <c r="D94" i="11" s="1"/>
  <c r="G94" i="11" s="1"/>
  <c r="J94" i="11" s="1"/>
  <c r="M94" i="11" s="1"/>
  <c r="A95" i="11" l="1"/>
  <c r="D95" i="11" s="1"/>
  <c r="G95" i="11" s="1"/>
  <c r="J95" i="11" s="1"/>
  <c r="M95" i="11" s="1"/>
  <c r="V95" i="11" s="1"/>
  <c r="Y95" i="11" s="1"/>
  <c r="AB95" i="11" s="1"/>
  <c r="AE95" i="11" s="1"/>
  <c r="AH95" i="11" s="1"/>
  <c r="A96" i="11" l="1"/>
  <c r="D96" i="11" s="1"/>
  <c r="G96" i="11" s="1"/>
  <c r="J96" i="11" s="1"/>
  <c r="M96" i="11" s="1"/>
  <c r="A97" i="11" l="1"/>
  <c r="D97" i="11" s="1"/>
  <c r="G97" i="11" s="1"/>
  <c r="J97" i="11" s="1"/>
  <c r="M97" i="11" s="1"/>
  <c r="V97" i="11" s="1"/>
  <c r="Y97" i="11" s="1"/>
  <c r="AB97" i="11" s="1"/>
  <c r="AE97" i="11" s="1"/>
  <c r="AH97" i="11" s="1"/>
  <c r="A98" i="11" l="1"/>
  <c r="D98" i="11" s="1"/>
  <c r="G98" i="11" s="1"/>
  <c r="J98" i="11" s="1"/>
  <c r="M98" i="11" s="1"/>
  <c r="V98" i="11" s="1"/>
  <c r="Y98" i="11" s="1"/>
  <c r="AB98" i="11" s="1"/>
  <c r="AE98" i="11" s="1"/>
  <c r="AH98" i="11" s="1"/>
  <c r="A99" i="11" l="1"/>
  <c r="D99" i="11" s="1"/>
  <c r="G99" i="11" s="1"/>
  <c r="J99" i="11" s="1"/>
  <c r="M99" i="11" s="1"/>
  <c r="V99" i="11" s="1"/>
  <c r="Y99" i="11" s="1"/>
  <c r="AB99" i="11" s="1"/>
  <c r="AE99" i="11" s="1"/>
  <c r="AH99" i="11" s="1"/>
  <c r="A100" i="11" l="1"/>
  <c r="D100" i="11" s="1"/>
  <c r="G100" i="11" s="1"/>
  <c r="J100" i="11" s="1"/>
  <c r="M100" i="11" s="1"/>
  <c r="A101" i="11" l="1"/>
  <c r="D101" i="11" s="1"/>
  <c r="G101" i="11" s="1"/>
  <c r="J101" i="11" s="1"/>
  <c r="M101" i="11" s="1"/>
  <c r="V101" i="11" s="1"/>
  <c r="Y101" i="11" s="1"/>
  <c r="AB101" i="11" s="1"/>
  <c r="AE101" i="11" s="1"/>
  <c r="AH101" i="11" s="1"/>
  <c r="A102" i="11" l="1"/>
  <c r="D102" i="11" s="1"/>
  <c r="G102" i="11" s="1"/>
  <c r="J102" i="11" s="1"/>
  <c r="M102" i="11" s="1"/>
  <c r="V102" i="11" s="1"/>
  <c r="Y102" i="11" s="1"/>
  <c r="AB102" i="11" s="1"/>
  <c r="AE102" i="11" s="1"/>
  <c r="AH102" i="11" s="1"/>
  <c r="A103" i="11" l="1"/>
  <c r="D103" i="11" s="1"/>
  <c r="G103" i="11" s="1"/>
  <c r="J103" i="11" s="1"/>
  <c r="M103" i="11" s="1"/>
  <c r="V103" i="11" s="1"/>
  <c r="Y103" i="11" s="1"/>
  <c r="AB103" i="11" s="1"/>
  <c r="AE103" i="11" s="1"/>
  <c r="AH103" i="11" s="1"/>
  <c r="A104" i="11" l="1"/>
  <c r="D104" i="11" s="1"/>
  <c r="G104" i="11" s="1"/>
  <c r="J104" i="11" s="1"/>
  <c r="M104" i="11" s="1"/>
  <c r="V104" i="11" s="1"/>
  <c r="Y104" i="11" s="1"/>
  <c r="AB104" i="11" s="1"/>
  <c r="AE104" i="11" s="1"/>
  <c r="AH104" i="11" s="1"/>
  <c r="A105" i="11" l="1"/>
  <c r="D105" i="11" s="1"/>
  <c r="G105" i="11" s="1"/>
  <c r="J105" i="11" s="1"/>
  <c r="M105" i="11" s="1"/>
  <c r="V105" i="11" s="1"/>
  <c r="Y105" i="11" s="1"/>
  <c r="AB105" i="11" s="1"/>
  <c r="AE105" i="11" s="1"/>
  <c r="AH105" i="11" s="1"/>
  <c r="A106" i="11" l="1"/>
  <c r="D106" i="11" s="1"/>
  <c r="G106" i="11" s="1"/>
  <c r="J106" i="11" s="1"/>
  <c r="M106" i="11" s="1"/>
  <c r="V106" i="11" s="1"/>
  <c r="Y106" i="11" s="1"/>
  <c r="AB106" i="11" s="1"/>
  <c r="AE106" i="11" s="1"/>
  <c r="AH106" i="11" s="1"/>
  <c r="A107" i="11" l="1"/>
  <c r="D107" i="11" s="1"/>
  <c r="G107" i="11" s="1"/>
  <c r="J107" i="11" s="1"/>
  <c r="M107" i="11" s="1"/>
  <c r="V107" i="11" s="1"/>
  <c r="Y107" i="11" s="1"/>
  <c r="AB107" i="11" s="1"/>
  <c r="AE107" i="11" s="1"/>
  <c r="AH107" i="11" s="1"/>
  <c r="A108" i="11" l="1"/>
  <c r="D108" i="11" s="1"/>
  <c r="G108" i="11" s="1"/>
  <c r="J108" i="11" s="1"/>
  <c r="M108" i="11" s="1"/>
  <c r="A109" i="11" l="1"/>
  <c r="D109" i="11" s="1"/>
  <c r="G109" i="11" s="1"/>
  <c r="J109" i="11" s="1"/>
  <c r="M109" i="11" s="1"/>
  <c r="A110" i="11" l="1"/>
  <c r="D110" i="11" s="1"/>
  <c r="G110" i="11" s="1"/>
  <c r="J110" i="11" s="1"/>
  <c r="M110" i="11" s="1"/>
  <c r="V110" i="11" s="1"/>
  <c r="Y110" i="11" s="1"/>
  <c r="AB110" i="11" s="1"/>
  <c r="AE110" i="11" s="1"/>
  <c r="AH110" i="11" s="1"/>
  <c r="A111" i="11" l="1"/>
  <c r="D111" i="11" s="1"/>
  <c r="G111" i="11" s="1"/>
  <c r="J111" i="11" s="1"/>
  <c r="M111" i="11" s="1"/>
  <c r="V111" i="11" s="1"/>
  <c r="Y111" i="11" s="1"/>
  <c r="AB111" i="11" s="1"/>
  <c r="AE111" i="11" s="1"/>
  <c r="AH111" i="11" s="1"/>
  <c r="A112" i="11" l="1"/>
  <c r="D112" i="11" s="1"/>
  <c r="G112" i="11" s="1"/>
  <c r="J112" i="11" s="1"/>
  <c r="M112" i="11" s="1"/>
  <c r="A113" i="11" l="1"/>
  <c r="D113" i="11" s="1"/>
  <c r="G113" i="11" s="1"/>
  <c r="J113" i="11" s="1"/>
  <c r="M113" i="11" s="1"/>
  <c r="V113" i="11" s="1"/>
  <c r="Y113" i="11" s="1"/>
  <c r="AB113" i="11" s="1"/>
  <c r="AE113" i="11" s="1"/>
  <c r="AH113" i="11" s="1"/>
  <c r="A114" i="11" l="1"/>
  <c r="D114" i="11" s="1"/>
  <c r="G114" i="11" s="1"/>
  <c r="J114" i="11" s="1"/>
  <c r="M114" i="11" s="1"/>
  <c r="V114" i="11" s="1"/>
  <c r="Y114" i="11" s="1"/>
  <c r="AB114" i="11" s="1"/>
  <c r="AE114" i="11" s="1"/>
  <c r="AH114" i="11" s="1"/>
  <c r="A115" i="11" l="1"/>
  <c r="D115" i="11" s="1"/>
  <c r="G115" i="11" s="1"/>
  <c r="J115" i="11" s="1"/>
  <c r="M115" i="11" s="1"/>
  <c r="V115" i="11" s="1"/>
  <c r="Y115" i="11" s="1"/>
  <c r="AB115" i="11" s="1"/>
  <c r="AE115" i="11" s="1"/>
  <c r="AH115" i="11" s="1"/>
  <c r="A116" i="11" l="1"/>
  <c r="D116" i="11" s="1"/>
  <c r="G116" i="11" s="1"/>
  <c r="J116" i="11" s="1"/>
  <c r="M116" i="11" s="1"/>
  <c r="V116" i="11" s="1"/>
  <c r="Y116" i="11" s="1"/>
  <c r="AB116" i="11" s="1"/>
  <c r="AE116" i="11" s="1"/>
  <c r="AH116" i="11" s="1"/>
  <c r="A117" i="11" l="1"/>
  <c r="D117" i="11" s="1"/>
  <c r="G117" i="11" s="1"/>
  <c r="J117" i="11" s="1"/>
  <c r="M117" i="11" s="1"/>
  <c r="A118" i="11" l="1"/>
  <c r="D118" i="11" s="1"/>
  <c r="G118" i="11" s="1"/>
  <c r="J118" i="11" s="1"/>
  <c r="M118" i="11" s="1"/>
  <c r="A119" i="11" l="1"/>
  <c r="D119" i="11" s="1"/>
  <c r="G119" i="11" s="1"/>
  <c r="J119" i="11" s="1"/>
  <c r="M119" i="11" s="1"/>
  <c r="V119" i="11" s="1"/>
  <c r="Y119" i="11" s="1"/>
  <c r="AB119" i="11" s="1"/>
  <c r="AE119" i="11" s="1"/>
  <c r="AH119" i="11" s="1"/>
  <c r="A120" i="11" l="1"/>
  <c r="D120" i="11" s="1"/>
  <c r="G120" i="11" s="1"/>
  <c r="J120" i="11" s="1"/>
  <c r="M120" i="11" s="1"/>
  <c r="V120" i="11" s="1"/>
  <c r="Y120" i="11" s="1"/>
  <c r="AB120" i="11" s="1"/>
  <c r="AE120" i="11" s="1"/>
  <c r="AH120" i="11" s="1"/>
  <c r="A121" i="11" l="1"/>
  <c r="D121" i="11" s="1"/>
  <c r="G121" i="11" s="1"/>
  <c r="J121" i="11" s="1"/>
  <c r="M121" i="11" s="1"/>
  <c r="V121" i="11" s="1"/>
  <c r="Y121" i="11" s="1"/>
  <c r="AB121" i="11" s="1"/>
  <c r="AE121" i="11" s="1"/>
  <c r="AH121" i="11" s="1"/>
  <c r="A122" i="11" l="1"/>
  <c r="D122" i="11" s="1"/>
  <c r="G122" i="11" s="1"/>
  <c r="J122" i="11" s="1"/>
  <c r="M122" i="11" s="1"/>
  <c r="V122" i="11" s="1"/>
  <c r="Y122" i="11" s="1"/>
  <c r="AB122" i="11" s="1"/>
  <c r="AE122" i="11" s="1"/>
  <c r="AH122" i="11" s="1"/>
  <c r="A123" i="11" l="1"/>
  <c r="D123" i="11" s="1"/>
  <c r="G123" i="11" s="1"/>
  <c r="J123" i="11" s="1"/>
  <c r="M123" i="11" s="1"/>
  <c r="A124" i="11" l="1"/>
  <c r="D124" i="11" s="1"/>
  <c r="G124" i="11" s="1"/>
  <c r="J124" i="11" s="1"/>
  <c r="M124" i="11" s="1"/>
  <c r="A125" i="11" l="1"/>
  <c r="D125" i="11" s="1"/>
  <c r="G125" i="11" s="1"/>
  <c r="J125" i="11" s="1"/>
  <c r="M125" i="11" s="1"/>
  <c r="V125" i="11" s="1"/>
  <c r="Y125" i="11" s="1"/>
  <c r="AB125" i="11" s="1"/>
  <c r="AE125" i="11" s="1"/>
  <c r="AH125" i="11" s="1"/>
  <c r="A126" i="11" l="1"/>
  <c r="D126" i="11" s="1"/>
  <c r="G126" i="11" s="1"/>
  <c r="J126" i="11" s="1"/>
  <c r="M126" i="11" s="1"/>
  <c r="V126" i="11" s="1"/>
  <c r="Y126" i="11" s="1"/>
  <c r="AB126" i="11" s="1"/>
  <c r="AE126" i="11" s="1"/>
  <c r="AH126" i="11" s="1"/>
  <c r="A127" i="11" l="1"/>
  <c r="D127" i="11" s="1"/>
  <c r="G127" i="11" s="1"/>
  <c r="J127" i="11" s="1"/>
  <c r="M127" i="11" s="1"/>
  <c r="V127" i="11" s="1"/>
  <c r="Y127" i="11" s="1"/>
  <c r="AB127" i="11" s="1"/>
  <c r="AE127" i="11" s="1"/>
  <c r="AH127" i="11" s="1"/>
  <c r="A128" i="11" l="1"/>
  <c r="D128" i="11" s="1"/>
  <c r="G128" i="11" s="1"/>
  <c r="J128" i="11" s="1"/>
  <c r="M128" i="11" s="1"/>
  <c r="V128" i="11" s="1"/>
  <c r="Y128" i="11" s="1"/>
  <c r="AB128" i="11" s="1"/>
  <c r="AE128" i="11" s="1"/>
  <c r="AH128" i="11" s="1"/>
  <c r="A129" i="11" l="1"/>
  <c r="D129" i="11" s="1"/>
  <c r="G129" i="11" s="1"/>
  <c r="J129" i="11" s="1"/>
  <c r="M129" i="11" s="1"/>
  <c r="V129" i="11" s="1"/>
  <c r="Y129" i="11" s="1"/>
  <c r="AB129" i="11" s="1"/>
  <c r="AE129" i="11" s="1"/>
  <c r="AH129" i="11" s="1"/>
  <c r="A130" i="11" l="1"/>
  <c r="D130" i="11" s="1"/>
  <c r="G130" i="11" s="1"/>
  <c r="J130" i="11" s="1"/>
  <c r="M130" i="11" s="1"/>
  <c r="V130" i="11" s="1"/>
  <c r="Y130" i="11" s="1"/>
  <c r="AB130" i="11" s="1"/>
  <c r="AE130" i="11" s="1"/>
  <c r="AH130" i="11" s="1"/>
  <c r="A131" i="11" l="1"/>
  <c r="D131" i="11" s="1"/>
  <c r="G131" i="11" s="1"/>
  <c r="J131" i="11" s="1"/>
  <c r="M131" i="11" s="1"/>
  <c r="V131" i="11" s="1"/>
  <c r="Y131" i="11" s="1"/>
  <c r="AB131" i="11" s="1"/>
  <c r="AE131" i="11" s="1"/>
  <c r="AH131" i="11" s="1"/>
  <c r="A132" i="11" l="1"/>
  <c r="D132" i="11" s="1"/>
  <c r="G132" i="11" s="1"/>
  <c r="J132" i="11" s="1"/>
  <c r="M132" i="11" s="1"/>
  <c r="V132" i="11" s="1"/>
  <c r="Y132" i="11" s="1"/>
  <c r="AB132" i="11" s="1"/>
  <c r="AE132" i="11" s="1"/>
  <c r="AH132" i="11" s="1"/>
  <c r="A133" i="11" l="1"/>
  <c r="D133" i="11" s="1"/>
  <c r="G133" i="11" s="1"/>
  <c r="J133" i="11" s="1"/>
  <c r="M133" i="11" s="1"/>
  <c r="V133" i="11" s="1"/>
  <c r="Y133" i="11" s="1"/>
  <c r="AB133" i="11" s="1"/>
  <c r="AE133" i="11" s="1"/>
  <c r="AH133" i="11" s="1"/>
  <c r="A134" i="11" l="1"/>
  <c r="D134" i="11" s="1"/>
  <c r="G134" i="11" s="1"/>
  <c r="J134" i="11" s="1"/>
  <c r="M134" i="11" s="1"/>
  <c r="V134" i="11" s="1"/>
  <c r="Y134" i="11" s="1"/>
  <c r="AB134" i="11" s="1"/>
  <c r="AE134" i="11" s="1"/>
  <c r="AH134" i="11" s="1"/>
  <c r="A135" i="11" l="1"/>
  <c r="D135" i="11" s="1"/>
  <c r="G135" i="11" s="1"/>
  <c r="J135" i="11" s="1"/>
  <c r="M135" i="11" s="1"/>
  <c r="V135" i="11" s="1"/>
  <c r="Y135" i="11" s="1"/>
  <c r="AB135" i="11" s="1"/>
  <c r="AE135" i="11" s="1"/>
  <c r="AH135" i="11" s="1"/>
  <c r="A136" i="11" l="1"/>
  <c r="D136" i="11" s="1"/>
  <c r="G136" i="11" s="1"/>
  <c r="J136" i="11" s="1"/>
  <c r="M136" i="11" s="1"/>
  <c r="V136" i="11" s="1"/>
  <c r="Y136" i="11" s="1"/>
  <c r="AB136" i="11" s="1"/>
  <c r="AE136" i="11" s="1"/>
  <c r="AH136" i="11" s="1"/>
  <c r="A137" i="11" l="1"/>
  <c r="D137" i="11" s="1"/>
  <c r="G137" i="11" s="1"/>
  <c r="J137" i="11" s="1"/>
  <c r="M137" i="11" s="1"/>
  <c r="V137" i="11" s="1"/>
  <c r="Y137" i="11" s="1"/>
  <c r="AB137" i="11" s="1"/>
  <c r="AE137" i="11" s="1"/>
  <c r="AH137" i="11" s="1"/>
  <c r="A138" i="11" l="1"/>
  <c r="D138" i="11" s="1"/>
  <c r="G138" i="11" s="1"/>
  <c r="J138" i="11" s="1"/>
  <c r="M138" i="11" s="1"/>
  <c r="A139" i="11" l="1"/>
  <c r="D139" i="11" s="1"/>
  <c r="G139" i="11" s="1"/>
  <c r="J139" i="11" s="1"/>
  <c r="M139" i="11" s="1"/>
  <c r="V139" i="11" s="1"/>
  <c r="Y139" i="11" s="1"/>
  <c r="AB139" i="11" s="1"/>
  <c r="AE139" i="11" s="1"/>
  <c r="AH139" i="11" s="1"/>
  <c r="A140" i="11" l="1"/>
  <c r="D140" i="11" s="1"/>
  <c r="G140" i="11" s="1"/>
  <c r="J140" i="11" s="1"/>
  <c r="M140" i="11" s="1"/>
  <c r="A141" i="11" l="1"/>
  <c r="D141" i="11" s="1"/>
  <c r="G141" i="11" s="1"/>
  <c r="J141" i="11" s="1"/>
  <c r="M141" i="11" s="1"/>
  <c r="V141" i="11" s="1"/>
  <c r="Y141" i="11" s="1"/>
  <c r="AB141" i="11" s="1"/>
  <c r="AE141" i="11" s="1"/>
  <c r="AH141" i="11" s="1"/>
  <c r="A142" i="11" l="1"/>
  <c r="D142" i="11" s="1"/>
  <c r="G142" i="11" s="1"/>
  <c r="J142" i="11" s="1"/>
  <c r="M142" i="11" s="1"/>
  <c r="V142" i="11" s="1"/>
  <c r="Y142" i="11" s="1"/>
  <c r="AB142" i="11" s="1"/>
  <c r="AE142" i="11" s="1"/>
  <c r="AH142" i="11" s="1"/>
  <c r="A143" i="11" l="1"/>
  <c r="D143" i="11" s="1"/>
  <c r="G143" i="11" s="1"/>
  <c r="J143" i="11" s="1"/>
  <c r="M143" i="11" s="1"/>
  <c r="V143" i="11" s="1"/>
  <c r="Y143" i="11" s="1"/>
  <c r="AB143" i="11" s="1"/>
  <c r="AE143" i="11" s="1"/>
  <c r="AH143" i="11" s="1"/>
  <c r="A144" i="11" l="1"/>
  <c r="D144" i="11" s="1"/>
  <c r="G144" i="11" s="1"/>
  <c r="J144" i="11" s="1"/>
  <c r="M144" i="11" s="1"/>
  <c r="A145" i="11" l="1"/>
  <c r="D145" i="11" s="1"/>
  <c r="G145" i="11" s="1"/>
  <c r="J145" i="11" s="1"/>
  <c r="M145" i="11" s="1"/>
  <c r="V145" i="11" s="1"/>
  <c r="Y145" i="11" s="1"/>
  <c r="AB145" i="11" s="1"/>
  <c r="AE145" i="11" s="1"/>
  <c r="AH145" i="11" s="1"/>
  <c r="A146" i="11" l="1"/>
  <c r="D146" i="11" s="1"/>
  <c r="G146" i="11" s="1"/>
  <c r="J146" i="11" s="1"/>
  <c r="M146" i="11" s="1"/>
  <c r="V146" i="11" s="1"/>
  <c r="Y146" i="11" s="1"/>
  <c r="AB146" i="11" s="1"/>
  <c r="AE146" i="11" s="1"/>
  <c r="AH146" i="11" s="1"/>
  <c r="A147" i="11" l="1"/>
  <c r="D147" i="11" s="1"/>
  <c r="G147" i="11" s="1"/>
  <c r="J147" i="11" s="1"/>
  <c r="M147" i="11" s="1"/>
  <c r="V147" i="11" s="1"/>
  <c r="Y147" i="11" s="1"/>
  <c r="AB147" i="11" s="1"/>
  <c r="AE147" i="11" s="1"/>
  <c r="AH147" i="11" s="1"/>
  <c r="A148" i="11" l="1"/>
  <c r="D148" i="11" s="1"/>
  <c r="G148" i="11" s="1"/>
  <c r="J148" i="11" s="1"/>
  <c r="M148" i="11" s="1"/>
  <c r="V148" i="11" s="1"/>
  <c r="Y148" i="11" s="1"/>
  <c r="AB148" i="11" s="1"/>
  <c r="AE148" i="11" s="1"/>
  <c r="AH148" i="11" s="1"/>
  <c r="A149" i="11" l="1"/>
  <c r="D149" i="11" s="1"/>
  <c r="G149" i="11" s="1"/>
  <c r="J149" i="11" s="1"/>
  <c r="M149" i="11" s="1"/>
  <c r="A150" i="11" l="1"/>
  <c r="D150" i="11" s="1"/>
  <c r="G150" i="11" s="1"/>
  <c r="J150" i="11" s="1"/>
  <c r="M150" i="11" s="1"/>
  <c r="V150" i="11" s="1"/>
  <c r="Y150" i="11" s="1"/>
  <c r="AB150" i="11" s="1"/>
  <c r="AE150" i="11" s="1"/>
  <c r="AH150" i="11" s="1"/>
  <c r="A151" i="11" l="1"/>
  <c r="D151" i="11" s="1"/>
  <c r="G151" i="11" s="1"/>
  <c r="J151" i="11" s="1"/>
  <c r="M151" i="11" s="1"/>
  <c r="A152" i="11" l="1"/>
  <c r="D152" i="11" s="1"/>
  <c r="G152" i="11" s="1"/>
  <c r="J152" i="11" s="1"/>
  <c r="M152" i="11" s="1"/>
  <c r="V152" i="11" s="1"/>
  <c r="Y152" i="11" s="1"/>
  <c r="AB152" i="11" s="1"/>
  <c r="AE152" i="11" s="1"/>
  <c r="AH152" i="11" s="1"/>
  <c r="A153" i="11" l="1"/>
  <c r="D153" i="11" s="1"/>
  <c r="G153" i="11" s="1"/>
  <c r="J153" i="11" s="1"/>
  <c r="M153" i="11" s="1"/>
  <c r="V153" i="11" s="1"/>
  <c r="Y153" i="11" s="1"/>
  <c r="AB153" i="11" s="1"/>
  <c r="AE153" i="11" s="1"/>
  <c r="AH153" i="11" s="1"/>
  <c r="A154" i="11" l="1"/>
  <c r="D154" i="11" s="1"/>
  <c r="G154" i="11" s="1"/>
  <c r="J154" i="11" s="1"/>
  <c r="M154" i="11" s="1"/>
  <c r="A155" i="11" l="1"/>
  <c r="D155" i="11" s="1"/>
  <c r="G155" i="11" s="1"/>
  <c r="J155" i="11" s="1"/>
  <c r="M155" i="11" s="1"/>
  <c r="V155" i="11" s="1"/>
  <c r="Y155" i="11" s="1"/>
  <c r="AB155" i="11" s="1"/>
  <c r="AE155" i="11" s="1"/>
  <c r="AH155" i="11" s="1"/>
  <c r="A156" i="11" l="1"/>
  <c r="D156" i="11" s="1"/>
  <c r="G156" i="11" s="1"/>
  <c r="J156" i="11" s="1"/>
  <c r="M156" i="11" s="1"/>
  <c r="V156" i="11" s="1"/>
  <c r="Y156" i="11" s="1"/>
  <c r="AB156" i="11" s="1"/>
  <c r="AE156" i="11" s="1"/>
  <c r="AH156" i="11" s="1"/>
  <c r="A157" i="11" l="1"/>
  <c r="D157" i="11" s="1"/>
  <c r="G157" i="11" s="1"/>
  <c r="J157" i="11" s="1"/>
  <c r="M157" i="11" s="1"/>
  <c r="A158" i="11" l="1"/>
  <c r="D158" i="11" s="1"/>
  <c r="G158" i="11" s="1"/>
  <c r="J158" i="11" s="1"/>
  <c r="M158" i="11" s="1"/>
  <c r="V158" i="11" s="1"/>
  <c r="Y158" i="11" s="1"/>
  <c r="AB158" i="11" s="1"/>
  <c r="AE158" i="11" s="1"/>
  <c r="AH158" i="11" s="1"/>
  <c r="A159" i="11" l="1"/>
  <c r="D159" i="11" s="1"/>
  <c r="G159" i="11" s="1"/>
  <c r="J159" i="11" s="1"/>
  <c r="M159" i="11" s="1"/>
  <c r="V159" i="11" s="1"/>
  <c r="Y159" i="11" s="1"/>
  <c r="AB159" i="11" s="1"/>
  <c r="AE159" i="11" s="1"/>
  <c r="AH159" i="11" s="1"/>
  <c r="A160" i="11" l="1"/>
  <c r="D160" i="11" s="1"/>
  <c r="G160" i="11" s="1"/>
  <c r="J160" i="11" s="1"/>
  <c r="M160" i="11" s="1"/>
  <c r="A161" i="11" l="1"/>
  <c r="D161" i="11" s="1"/>
  <c r="G161" i="11" s="1"/>
  <c r="J161" i="11" s="1"/>
  <c r="M161" i="11" s="1"/>
  <c r="A162" i="11" l="1"/>
  <c r="D162" i="11" s="1"/>
  <c r="G162" i="11" s="1"/>
  <c r="J162" i="11" s="1"/>
  <c r="M162" i="11" s="1"/>
  <c r="V162" i="11" s="1"/>
  <c r="Y162" i="11" s="1"/>
  <c r="AB162" i="11" s="1"/>
  <c r="AE162" i="11" s="1"/>
  <c r="AH162" i="11" s="1"/>
  <c r="A163" i="11" l="1"/>
  <c r="D163" i="11" s="1"/>
  <c r="G163" i="11" s="1"/>
  <c r="J163" i="11" s="1"/>
  <c r="M163" i="11" s="1"/>
  <c r="V163" i="11" s="1"/>
  <c r="Y163" i="11" s="1"/>
  <c r="AB163" i="11" s="1"/>
  <c r="AE163" i="11" s="1"/>
  <c r="AH163" i="11" s="1"/>
  <c r="A164" i="11" l="1"/>
  <c r="D164" i="11" s="1"/>
  <c r="G164" i="11" s="1"/>
  <c r="J164" i="11" s="1"/>
  <c r="M164" i="11" s="1"/>
  <c r="V164" i="11" s="1"/>
  <c r="Y164" i="11" s="1"/>
  <c r="AB164" i="11" s="1"/>
  <c r="AE164" i="11" s="1"/>
  <c r="AH164" i="11" s="1"/>
  <c r="A165" i="11" l="1"/>
  <c r="D165" i="11" s="1"/>
  <c r="G165" i="11" s="1"/>
  <c r="J165" i="11" s="1"/>
  <c r="M165" i="11" s="1"/>
  <c r="V165" i="11" s="1"/>
  <c r="Y165" i="11" s="1"/>
  <c r="AB165" i="11" s="1"/>
  <c r="AE165" i="11" s="1"/>
  <c r="AH165" i="11" s="1"/>
  <c r="A166" i="11" l="1"/>
  <c r="D166" i="11" s="1"/>
  <c r="G166" i="11" s="1"/>
  <c r="J166" i="11" s="1"/>
  <c r="M166" i="11" s="1"/>
  <c r="A167" i="11" l="1"/>
  <c r="D167" i="11" s="1"/>
  <c r="G167" i="11" s="1"/>
  <c r="J167" i="11" s="1"/>
  <c r="M167" i="11" s="1"/>
  <c r="A168" i="11" l="1"/>
  <c r="D168" i="11" s="1"/>
  <c r="G168" i="11" s="1"/>
  <c r="J168" i="11" s="1"/>
  <c r="M168" i="11" s="1"/>
  <c r="A169" i="11" l="1"/>
  <c r="D169" i="11" s="1"/>
  <c r="G169" i="11" s="1"/>
  <c r="J169" i="11" s="1"/>
  <c r="M169" i="11" s="1"/>
  <c r="V169" i="11" s="1"/>
  <c r="Y169" i="11" s="1"/>
  <c r="AB169" i="11" s="1"/>
  <c r="AE169" i="11" s="1"/>
  <c r="AH169" i="11" s="1"/>
  <c r="A170" i="11" l="1"/>
  <c r="D170" i="11" s="1"/>
  <c r="G170" i="11" s="1"/>
  <c r="J170" i="11" s="1"/>
  <c r="M170" i="11" s="1"/>
  <c r="V170" i="11" s="1"/>
  <c r="Y170" i="11" s="1"/>
  <c r="AB170" i="11" s="1"/>
  <c r="AE170" i="11" s="1"/>
  <c r="AH170" i="11" s="1"/>
  <c r="A171" i="11" l="1"/>
  <c r="D171" i="11" s="1"/>
  <c r="G171" i="11" s="1"/>
  <c r="J171" i="11" s="1"/>
  <c r="M171" i="11" s="1"/>
  <c r="V171" i="11" s="1"/>
  <c r="Y171" i="11" s="1"/>
  <c r="AB171" i="11" s="1"/>
  <c r="AE171" i="11" s="1"/>
  <c r="AH171" i="11" s="1"/>
  <c r="A172" i="11" l="1"/>
  <c r="D172" i="11" s="1"/>
  <c r="G172" i="11" s="1"/>
  <c r="J172" i="11" s="1"/>
  <c r="M172" i="11" s="1"/>
  <c r="A173" i="11" l="1"/>
  <c r="D173" i="11" s="1"/>
  <c r="G173" i="11" s="1"/>
  <c r="J173" i="11" s="1"/>
  <c r="M173" i="11" s="1"/>
  <c r="V173" i="11" s="1"/>
  <c r="Y173" i="11" s="1"/>
  <c r="AB173" i="11" s="1"/>
  <c r="AE173" i="11" s="1"/>
  <c r="AH173" i="11" s="1"/>
  <c r="A174" i="11" l="1"/>
  <c r="D174" i="11" s="1"/>
  <c r="G174" i="11" s="1"/>
  <c r="J174" i="11" s="1"/>
  <c r="M174" i="11" s="1"/>
  <c r="V174" i="11" s="1"/>
  <c r="Y174" i="11" s="1"/>
  <c r="AB174" i="11" s="1"/>
  <c r="AE174" i="11" s="1"/>
  <c r="AH174" i="11" s="1"/>
  <c r="A175" i="11" l="1"/>
  <c r="D175" i="11" s="1"/>
  <c r="G175" i="11" s="1"/>
  <c r="J175" i="11" s="1"/>
  <c r="M175" i="11" s="1"/>
  <c r="V175" i="11" s="1"/>
  <c r="Y175" i="11" s="1"/>
  <c r="AB175" i="11" s="1"/>
  <c r="AE175" i="11" s="1"/>
  <c r="AH175" i="11" s="1"/>
  <c r="A176" i="11" l="1"/>
  <c r="D176" i="11" s="1"/>
  <c r="G176" i="11" s="1"/>
  <c r="J176" i="11" s="1"/>
  <c r="M176" i="11" s="1"/>
  <c r="V176" i="11" s="1"/>
  <c r="Y176" i="11" s="1"/>
  <c r="AB176" i="11" s="1"/>
  <c r="AE176" i="11" s="1"/>
  <c r="AH176" i="11" s="1"/>
  <c r="A177" i="11" l="1"/>
  <c r="D177" i="11" s="1"/>
  <c r="G177" i="11" s="1"/>
  <c r="J177" i="11" s="1"/>
  <c r="M177" i="11" s="1"/>
  <c r="V177" i="11" s="1"/>
  <c r="Y177" i="11" s="1"/>
  <c r="AB177" i="11" s="1"/>
  <c r="AE177" i="11" s="1"/>
  <c r="AH177" i="11" s="1"/>
  <c r="A178" i="11" l="1"/>
  <c r="D178" i="11" s="1"/>
  <c r="G178" i="11" s="1"/>
  <c r="J178" i="11" s="1"/>
  <c r="M178" i="11" s="1"/>
  <c r="V178" i="11" s="1"/>
  <c r="Y178" i="11" s="1"/>
  <c r="AB178" i="11" s="1"/>
  <c r="AE178" i="11" s="1"/>
  <c r="AH178" i="11" s="1"/>
  <c r="A179" i="11" l="1"/>
  <c r="D179" i="11" s="1"/>
  <c r="G179" i="11" s="1"/>
  <c r="J179" i="11" s="1"/>
  <c r="M179" i="11" s="1"/>
  <c r="V179" i="11" s="1"/>
  <c r="Y179" i="11" s="1"/>
  <c r="AB179" i="11" s="1"/>
  <c r="AE179" i="11" s="1"/>
  <c r="AH179" i="11" s="1"/>
  <c r="A180" i="11" l="1"/>
  <c r="D180" i="11" s="1"/>
  <c r="G180" i="11" s="1"/>
  <c r="J180" i="11" s="1"/>
  <c r="M180" i="11" s="1"/>
  <c r="V180" i="11" s="1"/>
  <c r="Y180" i="11" s="1"/>
  <c r="AB180" i="11" s="1"/>
  <c r="AE180" i="11" s="1"/>
  <c r="AH180" i="11" s="1"/>
  <c r="A181" i="11" l="1"/>
  <c r="D181" i="11" s="1"/>
  <c r="G181" i="11" s="1"/>
  <c r="J181" i="11" s="1"/>
  <c r="M181" i="11" s="1"/>
  <c r="V181" i="11" s="1"/>
  <c r="Y181" i="11" s="1"/>
  <c r="AB181" i="11" s="1"/>
  <c r="AE181" i="11" s="1"/>
  <c r="AH181" i="11" s="1"/>
  <c r="A182" i="11" l="1"/>
  <c r="D182" i="11" s="1"/>
  <c r="G182" i="11" s="1"/>
  <c r="J182" i="11" s="1"/>
  <c r="M182" i="11" s="1"/>
  <c r="V182" i="11" s="1"/>
  <c r="Y182" i="11" s="1"/>
  <c r="AB182" i="11" s="1"/>
  <c r="AE182" i="11" s="1"/>
  <c r="AH182" i="11" s="1"/>
  <c r="A183" i="11" l="1"/>
  <c r="D183" i="11" s="1"/>
  <c r="G183" i="11" s="1"/>
  <c r="J183" i="11" s="1"/>
  <c r="M183" i="11" s="1"/>
  <c r="V183" i="11" s="1"/>
  <c r="Y183" i="11" s="1"/>
  <c r="AB183" i="11" s="1"/>
  <c r="AE183" i="11" s="1"/>
  <c r="AH183" i="11" s="1"/>
  <c r="A184" i="11" l="1"/>
  <c r="D184" i="11" s="1"/>
  <c r="G184" i="11" s="1"/>
  <c r="J184" i="11" s="1"/>
  <c r="M184" i="11" s="1"/>
  <c r="V184" i="11" s="1"/>
  <c r="Y184" i="11" s="1"/>
  <c r="AB184" i="11" s="1"/>
  <c r="AE184" i="11" s="1"/>
  <c r="AH184" i="11" s="1"/>
  <c r="A185" i="11" l="1"/>
  <c r="D185" i="11" s="1"/>
  <c r="G185" i="11" s="1"/>
  <c r="J185" i="11" s="1"/>
  <c r="M185" i="11" s="1"/>
  <c r="V185" i="11" s="1"/>
  <c r="Y185" i="11" s="1"/>
  <c r="AB185" i="11" s="1"/>
  <c r="AE185" i="11" s="1"/>
  <c r="AH185" i="11" s="1"/>
  <c r="A186" i="11" l="1"/>
  <c r="D186" i="11" s="1"/>
  <c r="G186" i="11" s="1"/>
  <c r="J186" i="11" s="1"/>
  <c r="M186" i="11" s="1"/>
  <c r="V186" i="11" s="1"/>
  <c r="Y186" i="11" s="1"/>
  <c r="AB186" i="11" s="1"/>
  <c r="AE186" i="11" s="1"/>
  <c r="AH186" i="11" s="1"/>
  <c r="A187" i="11" l="1"/>
  <c r="D187" i="11" s="1"/>
  <c r="G187" i="11" s="1"/>
  <c r="J187" i="11" s="1"/>
  <c r="M187" i="11" s="1"/>
  <c r="V187" i="11" s="1"/>
  <c r="Y187" i="11" s="1"/>
  <c r="AB187" i="11" s="1"/>
  <c r="AE187" i="11" s="1"/>
  <c r="AH187" i="11" s="1"/>
  <c r="A188" i="11" l="1"/>
  <c r="D188" i="11" s="1"/>
  <c r="G188" i="11" s="1"/>
  <c r="J188" i="11" s="1"/>
  <c r="M188" i="11" s="1"/>
  <c r="V188" i="11" s="1"/>
  <c r="Y188" i="11" s="1"/>
  <c r="AB188" i="11" s="1"/>
  <c r="AE188" i="11" s="1"/>
  <c r="AH188" i="11" s="1"/>
  <c r="A189" i="11" l="1"/>
  <c r="D189" i="11" s="1"/>
  <c r="G189" i="11" s="1"/>
  <c r="J189" i="11" s="1"/>
  <c r="M189" i="11" s="1"/>
  <c r="A190" i="11" l="1"/>
  <c r="D190" i="11" s="1"/>
  <c r="G190" i="11" s="1"/>
  <c r="J190" i="11" s="1"/>
  <c r="M190" i="11" s="1"/>
  <c r="V190" i="11" s="1"/>
  <c r="Y190" i="11" s="1"/>
  <c r="AB190" i="11" s="1"/>
  <c r="AE190" i="11" s="1"/>
  <c r="AH190" i="11" s="1"/>
  <c r="A191" i="11" l="1"/>
  <c r="D191" i="11" s="1"/>
  <c r="G191" i="11" s="1"/>
  <c r="J191" i="11" s="1"/>
  <c r="M191" i="11" s="1"/>
  <c r="V191" i="11" s="1"/>
  <c r="Y191" i="11" s="1"/>
  <c r="AB191" i="11" s="1"/>
  <c r="AE191" i="11" s="1"/>
  <c r="AH191" i="11" s="1"/>
  <c r="A192" i="11" l="1"/>
  <c r="D192" i="11" s="1"/>
  <c r="G192" i="11" s="1"/>
  <c r="J192" i="11" s="1"/>
  <c r="M192" i="11" s="1"/>
  <c r="V192" i="11" s="1"/>
  <c r="Y192" i="11" s="1"/>
  <c r="AB192" i="11" s="1"/>
  <c r="AE192" i="11" s="1"/>
  <c r="AH192" i="11" s="1"/>
  <c r="A193" i="11" l="1"/>
  <c r="D193" i="11" s="1"/>
  <c r="G193" i="11" s="1"/>
  <c r="J193" i="11" s="1"/>
  <c r="M193" i="11" s="1"/>
  <c r="V193" i="11" s="1"/>
  <c r="Y193" i="11" s="1"/>
  <c r="AB193" i="11" s="1"/>
  <c r="AE193" i="11" s="1"/>
  <c r="AH193" i="11" s="1"/>
  <c r="A194" i="11" l="1"/>
  <c r="D194" i="11" s="1"/>
  <c r="G194" i="11" s="1"/>
  <c r="J194" i="11" s="1"/>
  <c r="M194" i="11" s="1"/>
  <c r="V194" i="11" s="1"/>
  <c r="Y194" i="11" s="1"/>
  <c r="AB194" i="11" s="1"/>
  <c r="AE194" i="11" s="1"/>
  <c r="AH194" i="11" s="1"/>
  <c r="A195" i="11" l="1"/>
  <c r="D195" i="11" s="1"/>
  <c r="G195" i="11" s="1"/>
  <c r="J195" i="11" s="1"/>
  <c r="M195" i="11" s="1"/>
  <c r="A196" i="11" l="1"/>
  <c r="D196" i="11" s="1"/>
  <c r="G196" i="11" s="1"/>
  <c r="J196" i="11" s="1"/>
  <c r="M196" i="11" s="1"/>
  <c r="A197" i="11" l="1"/>
  <c r="D197" i="11" s="1"/>
  <c r="G197" i="11" s="1"/>
  <c r="J197" i="11" s="1"/>
  <c r="M197" i="11" s="1"/>
  <c r="V197" i="11" s="1"/>
  <c r="Y197" i="11" s="1"/>
  <c r="AB197" i="11" s="1"/>
  <c r="AE197" i="11" s="1"/>
  <c r="AH197" i="11" s="1"/>
  <c r="A198" i="11" l="1"/>
  <c r="D198" i="11" s="1"/>
  <c r="G198" i="11" s="1"/>
  <c r="J198" i="11" s="1"/>
  <c r="M198" i="11" s="1"/>
  <c r="V198" i="11" s="1"/>
  <c r="Y198" i="11" s="1"/>
  <c r="AB198" i="11" s="1"/>
  <c r="AE198" i="11" s="1"/>
  <c r="AH198" i="11" s="1"/>
  <c r="A199" i="11" l="1"/>
  <c r="D199" i="11" s="1"/>
  <c r="G199" i="11" s="1"/>
  <c r="J199" i="11" s="1"/>
  <c r="M199" i="11" s="1"/>
  <c r="V199" i="11" s="1"/>
  <c r="Y199" i="11" s="1"/>
  <c r="AB199" i="11" s="1"/>
  <c r="AE199" i="11" s="1"/>
  <c r="AH199" i="11" s="1"/>
  <c r="A200" i="11" l="1"/>
  <c r="D200" i="11" s="1"/>
  <c r="G200" i="11" s="1"/>
  <c r="J200" i="11" s="1"/>
  <c r="M200" i="11" s="1"/>
  <c r="V200" i="11" s="1"/>
  <c r="Y200" i="11" s="1"/>
  <c r="AB200" i="11" s="1"/>
  <c r="AE200" i="11" s="1"/>
  <c r="AH200" i="11" s="1"/>
  <c r="A201" i="11" l="1"/>
  <c r="D201" i="11" s="1"/>
  <c r="G201" i="11" s="1"/>
  <c r="J201" i="11" s="1"/>
  <c r="M201" i="11" s="1"/>
  <c r="V201" i="11" s="1"/>
  <c r="Y201" i="11" s="1"/>
  <c r="AB201" i="11" s="1"/>
  <c r="AE201" i="11" s="1"/>
  <c r="AH201" i="11" s="1"/>
  <c r="A202" i="11" l="1"/>
  <c r="H204" i="12"/>
  <c r="I202" i="12" l="1"/>
  <c r="H205" i="12"/>
  <c r="D202" i="11"/>
  <c r="A203" i="11"/>
  <c r="D203" i="11" s="1"/>
  <c r="G203" i="11" s="1"/>
  <c r="J203" i="11" s="1"/>
  <c r="M203" i="11" s="1"/>
  <c r="I204" i="12"/>
  <c r="L202" i="12" l="1"/>
  <c r="L205" i="12" s="1"/>
  <c r="O202" i="12"/>
  <c r="O205" i="12" s="1"/>
  <c r="M202" i="12"/>
  <c r="M205" i="12" s="1"/>
  <c r="N202" i="12"/>
  <c r="N205" i="12" s="1"/>
  <c r="J202" i="12"/>
  <c r="J205" i="12" s="1"/>
  <c r="P202" i="12"/>
  <c r="K202" i="12"/>
  <c r="K205" i="12" s="1"/>
  <c r="H208" i="12"/>
  <c r="H207" i="12"/>
  <c r="G202" i="11"/>
  <c r="J202" i="11" s="1"/>
  <c r="M202" i="11" s="1"/>
  <c r="V202" i="11" s="1"/>
  <c r="I205" i="12"/>
  <c r="A204" i="11"/>
  <c r="D204" i="11" s="1"/>
  <c r="G204" i="11" s="1"/>
  <c r="J204" i="11" s="1"/>
  <c r="M204" i="11" s="1"/>
  <c r="V204" i="11" s="1"/>
  <c r="Y204" i="11" s="1"/>
  <c r="AB204" i="11" s="1"/>
  <c r="AE204" i="11" s="1"/>
  <c r="AH204" i="11" s="1"/>
  <c r="P204" i="12"/>
  <c r="Q202" i="12" l="1"/>
  <c r="I208" i="12"/>
  <c r="I207" i="12"/>
  <c r="J208" i="12"/>
  <c r="J207" i="12"/>
  <c r="Y202" i="11"/>
  <c r="O208" i="12"/>
  <c r="O207" i="12"/>
  <c r="K208" i="12"/>
  <c r="K207" i="12"/>
  <c r="P205" i="12"/>
  <c r="N208" i="12"/>
  <c r="N207" i="12"/>
  <c r="M208" i="12"/>
  <c r="M207" i="12"/>
  <c r="L208" i="12"/>
  <c r="L207" i="12"/>
  <c r="A205" i="11"/>
  <c r="D205" i="11" s="1"/>
  <c r="G205" i="11" s="1"/>
  <c r="J205" i="11" s="1"/>
  <c r="M205" i="11" s="1"/>
  <c r="V205" i="11" s="1"/>
  <c r="Y205" i="11" s="1"/>
  <c r="AB205" i="11" s="1"/>
  <c r="AE205" i="11" s="1"/>
  <c r="AH205" i="11" s="1"/>
  <c r="H209" i="12"/>
  <c r="N209" i="12"/>
  <c r="H211" i="12"/>
  <c r="Q204" i="12"/>
  <c r="N212" i="12" l="1"/>
  <c r="R202" i="12"/>
  <c r="H212" i="12"/>
  <c r="H213" i="12" s="1"/>
  <c r="H218" i="12" s="1"/>
  <c r="H222" i="12" s="1"/>
  <c r="AB202" i="11"/>
  <c r="Q205" i="12"/>
  <c r="P208" i="12"/>
  <c r="P207" i="12"/>
  <c r="A206" i="11"/>
  <c r="D206" i="11" s="1"/>
  <c r="G206" i="11" s="1"/>
  <c r="J206" i="11" s="1"/>
  <c r="M206" i="11" s="1"/>
  <c r="V206" i="11" s="1"/>
  <c r="Y206" i="11" s="1"/>
  <c r="AB206" i="11" s="1"/>
  <c r="AE206" i="11" s="1"/>
  <c r="AH206" i="11" s="1"/>
  <c r="L211" i="12"/>
  <c r="J209" i="12"/>
  <c r="I211" i="12"/>
  <c r="K209" i="12"/>
  <c r="L209" i="12"/>
  <c r="M209" i="12"/>
  <c r="I209" i="12"/>
  <c r="O211" i="12"/>
  <c r="R204" i="12"/>
  <c r="M211" i="12"/>
  <c r="J211" i="12"/>
  <c r="K211" i="12"/>
  <c r="O209" i="12"/>
  <c r="O212" i="12" l="1"/>
  <c r="O213" i="12" s="1"/>
  <c r="O218" i="12" s="1"/>
  <c r="O222" i="12" s="1"/>
  <c r="M212" i="12"/>
  <c r="M213" i="12" s="1"/>
  <c r="M218" i="12" s="1"/>
  <c r="M222" i="12" s="1"/>
  <c r="S202" i="12"/>
  <c r="S205" i="12" s="1"/>
  <c r="V202" i="12"/>
  <c r="V205" i="12" s="1"/>
  <c r="V208" i="12" s="1"/>
  <c r="T202" i="12"/>
  <c r="T205" i="12" s="1"/>
  <c r="U202" i="12"/>
  <c r="U205" i="12" s="1"/>
  <c r="I212" i="12"/>
  <c r="I213" i="12" s="1"/>
  <c r="I218" i="12" s="1"/>
  <c r="I222" i="12" s="1"/>
  <c r="L212" i="12"/>
  <c r="L213" i="12" s="1"/>
  <c r="L218" i="12" s="1"/>
  <c r="L222" i="12" s="1"/>
  <c r="K212" i="12"/>
  <c r="K213" i="12" s="1"/>
  <c r="K218" i="12" s="1"/>
  <c r="K222" i="12" s="1"/>
  <c r="J212" i="12"/>
  <c r="J213" i="12" s="1"/>
  <c r="J218" i="12" s="1"/>
  <c r="J222" i="12" s="1"/>
  <c r="AE202" i="11"/>
  <c r="AH202" i="11" s="1"/>
  <c r="Q208" i="12"/>
  <c r="Q207" i="12"/>
  <c r="H111" i="12"/>
  <c r="H223" i="12"/>
  <c r="H112" i="12" s="1"/>
  <c r="R205" i="12"/>
  <c r="A207" i="11"/>
  <c r="D207" i="11" s="1"/>
  <c r="G207" i="11" s="1"/>
  <c r="J207" i="11" s="1"/>
  <c r="M207" i="11" s="1"/>
  <c r="N211" i="12"/>
  <c r="P211" i="12"/>
  <c r="P209" i="12"/>
  <c r="P212" i="12" l="1"/>
  <c r="P213" i="12" s="1"/>
  <c r="P218" i="12" s="1"/>
  <c r="P222" i="12" s="1"/>
  <c r="N213" i="12"/>
  <c r="N218" i="12" s="1"/>
  <c r="N222" i="12" s="1"/>
  <c r="U208" i="12"/>
  <c r="U207" i="12"/>
  <c r="T207" i="12"/>
  <c r="T208" i="12"/>
  <c r="K223" i="12"/>
  <c r="K112" i="12" s="1"/>
  <c r="K111" i="12"/>
  <c r="V212" i="12"/>
  <c r="V211" i="12"/>
  <c r="L223" i="12"/>
  <c r="L112" i="12" s="1"/>
  <c r="L111" i="12"/>
  <c r="S208" i="12"/>
  <c r="S207" i="12"/>
  <c r="J111" i="12"/>
  <c r="J223" i="12"/>
  <c r="J112" i="12" s="1"/>
  <c r="I111" i="12"/>
  <c r="I223" i="12"/>
  <c r="I112" i="12" s="1"/>
  <c r="M111" i="12"/>
  <c r="M223" i="12"/>
  <c r="M112" i="12" s="1"/>
  <c r="R208" i="12"/>
  <c r="R207" i="12"/>
  <c r="O223" i="12"/>
  <c r="O112" i="12" s="1"/>
  <c r="O111" i="12"/>
  <c r="A208" i="11"/>
  <c r="D208" i="11" s="1"/>
  <c r="G208" i="11" s="1"/>
  <c r="J208" i="11" s="1"/>
  <c r="M208" i="11" s="1"/>
  <c r="V208" i="11" s="1"/>
  <c r="Y208" i="11" s="1"/>
  <c r="AB208" i="11" s="1"/>
  <c r="AE208" i="11" s="1"/>
  <c r="AH208" i="11" s="1"/>
  <c r="Q211" i="12"/>
  <c r="Q209" i="12"/>
  <c r="Q212" i="12" l="1"/>
  <c r="Q213" i="12" s="1"/>
  <c r="Q218" i="12" s="1"/>
  <c r="Q222" i="12" s="1"/>
  <c r="V216" i="12"/>
  <c r="V218" i="12" s="1"/>
  <c r="V222" i="12" s="1"/>
  <c r="V223" i="12" s="1"/>
  <c r="V213" i="12"/>
  <c r="N223" i="12"/>
  <c r="N112" i="12" s="1"/>
  <c r="N111" i="12"/>
  <c r="P111" i="12"/>
  <c r="P223" i="12"/>
  <c r="P112" i="12" s="1"/>
  <c r="A209" i="11"/>
  <c r="D209" i="11" s="1"/>
  <c r="G209" i="11" s="1"/>
  <c r="J209" i="11" s="1"/>
  <c r="M209" i="11" s="1"/>
  <c r="V209" i="11" s="1"/>
  <c r="Y209" i="11" s="1"/>
  <c r="AB209" i="11" s="1"/>
  <c r="AE209" i="11" s="1"/>
  <c r="AH209" i="11" s="1"/>
  <c r="S211" i="12"/>
  <c r="R209" i="12"/>
  <c r="S209" i="12"/>
  <c r="R211" i="12"/>
  <c r="S212" i="12" l="1"/>
  <c r="S213" i="12" s="1"/>
  <c r="S218" i="12" s="1"/>
  <c r="S222" i="12" s="1"/>
  <c r="R212" i="12"/>
  <c r="R213" i="12" s="1"/>
  <c r="R218" i="12" s="1"/>
  <c r="R222" i="12" s="1"/>
  <c r="Q223" i="12"/>
  <c r="Q112" i="12" s="1"/>
  <c r="Q111" i="12"/>
  <c r="A210" i="11"/>
  <c r="D210" i="11" s="1"/>
  <c r="G210" i="11" s="1"/>
  <c r="J210" i="11" s="1"/>
  <c r="M210" i="11" s="1"/>
  <c r="V210" i="11" s="1"/>
  <c r="Y210" i="11" s="1"/>
  <c r="AB210" i="11" s="1"/>
  <c r="AE210" i="11" s="1"/>
  <c r="AH210" i="11" s="1"/>
  <c r="R111" i="12" l="1"/>
  <c r="R223" i="12"/>
  <c r="R112" i="12" s="1"/>
  <c r="S223" i="12"/>
  <c r="S112" i="12" s="1"/>
  <c r="S111" i="12"/>
  <c r="A211" i="11"/>
  <c r="D211" i="11" s="1"/>
  <c r="G211" i="11" s="1"/>
  <c r="J211" i="11" s="1"/>
  <c r="M211" i="11" s="1"/>
  <c r="V211" i="11" s="1"/>
  <c r="Y211" i="11" s="1"/>
  <c r="AB211" i="11" s="1"/>
  <c r="AE211" i="11" s="1"/>
  <c r="AH211" i="11" s="1"/>
  <c r="A212" i="11" l="1"/>
  <c r="D212" i="11" s="1"/>
  <c r="G212" i="11" s="1"/>
  <c r="J212" i="11" s="1"/>
  <c r="M212" i="11" s="1"/>
  <c r="V212" i="11" s="1"/>
  <c r="Y212" i="11" s="1"/>
  <c r="AB212" i="11" s="1"/>
  <c r="AE212" i="11" s="1"/>
  <c r="AH212" i="11" s="1"/>
  <c r="A213" i="11" l="1"/>
  <c r="D213" i="11" s="1"/>
  <c r="G213" i="11" s="1"/>
  <c r="J213" i="11" s="1"/>
  <c r="M213" i="11" s="1"/>
  <c r="A214" i="11" l="1"/>
  <c r="D214" i="11" s="1"/>
  <c r="G214" i="11" s="1"/>
  <c r="J214" i="11" s="1"/>
  <c r="M214" i="11" s="1"/>
  <c r="A215" i="11" l="1"/>
  <c r="D215" i="11" s="1"/>
  <c r="G215" i="11" s="1"/>
  <c r="J215" i="11" s="1"/>
  <c r="M215" i="11" s="1"/>
  <c r="A216" i="11" l="1"/>
  <c r="D216" i="11" s="1"/>
  <c r="G216" i="11" s="1"/>
  <c r="J216" i="11" s="1"/>
  <c r="M216" i="11" s="1"/>
  <c r="V216" i="11" s="1"/>
  <c r="Y216" i="11" s="1"/>
  <c r="AB216" i="11" s="1"/>
  <c r="AE216" i="11" s="1"/>
  <c r="AH216" i="11" s="1"/>
  <c r="A217" i="11" l="1"/>
  <c r="D217" i="11" s="1"/>
  <c r="G217" i="11" s="1"/>
  <c r="J217" i="11" s="1"/>
  <c r="M217" i="11" s="1"/>
  <c r="A218" i="11" l="1"/>
  <c r="D218" i="11" s="1"/>
  <c r="G218" i="11" s="1"/>
  <c r="J218" i="11" s="1"/>
  <c r="M218" i="11" s="1"/>
  <c r="A219" i="11" l="1"/>
  <c r="D219" i="11" s="1"/>
  <c r="G219" i="11" s="1"/>
  <c r="J219" i="11" s="1"/>
  <c r="M219" i="11" s="1"/>
  <c r="V219" i="11" s="1"/>
  <c r="Y219" i="11" s="1"/>
  <c r="AB219" i="11" s="1"/>
  <c r="AE219" i="11" s="1"/>
  <c r="AH219" i="11" s="1"/>
  <c r="A220" i="11" l="1"/>
  <c r="D220" i="11" s="1"/>
  <c r="G220" i="11" s="1"/>
  <c r="J220" i="11" s="1"/>
  <c r="M220" i="11" s="1"/>
  <c r="V220" i="11" s="1"/>
  <c r="Y220" i="11" s="1"/>
  <c r="AB220" i="11" s="1"/>
  <c r="AE220" i="11" s="1"/>
  <c r="AH220" i="11" s="1"/>
  <c r="A221" i="11" l="1"/>
  <c r="D221" i="11" s="1"/>
  <c r="G221" i="11" s="1"/>
  <c r="J221" i="11" s="1"/>
  <c r="M221" i="11" s="1"/>
  <c r="A222" i="11" l="1"/>
  <c r="D222" i="11" s="1"/>
  <c r="G222" i="11" s="1"/>
  <c r="J222" i="11" s="1"/>
  <c r="M222" i="11" s="1"/>
  <c r="A223" i="11" l="1"/>
  <c r="D223" i="11" s="1"/>
  <c r="G223" i="11" s="1"/>
  <c r="J223" i="11" s="1"/>
  <c r="M223" i="11" s="1"/>
  <c r="V223" i="11" s="1"/>
  <c r="Y223" i="11" s="1"/>
  <c r="AB223" i="11" s="1"/>
  <c r="AE223" i="11" s="1"/>
  <c r="AH223" i="11" s="1"/>
  <c r="A224" i="11" l="1"/>
  <c r="D224" i="11" s="1"/>
  <c r="G224" i="11" s="1"/>
  <c r="J224" i="11" s="1"/>
  <c r="M224" i="11" s="1"/>
  <c r="A225" i="11" l="1"/>
  <c r="D225" i="11" s="1"/>
  <c r="G225" i="11" s="1"/>
  <c r="J225" i="11" s="1"/>
  <c r="M225" i="11" s="1"/>
  <c r="A226" i="11" l="1"/>
  <c r="D226" i="11" s="1"/>
  <c r="G226" i="11" s="1"/>
  <c r="J226" i="11" s="1"/>
  <c r="M226" i="11" s="1"/>
  <c r="V226" i="11" s="1"/>
  <c r="Y226" i="11" s="1"/>
  <c r="AB226" i="11" s="1"/>
  <c r="AE226" i="11" s="1"/>
  <c r="AH226" i="11" s="1"/>
  <c r="A227" i="11" l="1"/>
  <c r="D227" i="11" s="1"/>
  <c r="G227" i="11" s="1"/>
  <c r="J227" i="11" s="1"/>
  <c r="M227" i="11" s="1"/>
  <c r="V227" i="11" s="1"/>
  <c r="Y227" i="11" s="1"/>
  <c r="AB227" i="11" s="1"/>
  <c r="AE227" i="11" s="1"/>
  <c r="AH227" i="11" s="1"/>
  <c r="A228" i="11" l="1"/>
  <c r="D228" i="11" s="1"/>
  <c r="G228" i="11" s="1"/>
  <c r="J228" i="11" s="1"/>
  <c r="M228" i="11" s="1"/>
  <c r="V228" i="11" s="1"/>
  <c r="Y228" i="11" s="1"/>
  <c r="AB228" i="11" s="1"/>
  <c r="AE228" i="11" s="1"/>
  <c r="AH228" i="11" s="1"/>
  <c r="A229" i="11" l="1"/>
  <c r="D229" i="11" s="1"/>
  <c r="G229" i="11" s="1"/>
  <c r="J229" i="11" s="1"/>
  <c r="M229" i="11" s="1"/>
  <c r="A230" i="11" l="1"/>
  <c r="D230" i="11" s="1"/>
  <c r="G230" i="11" s="1"/>
  <c r="J230" i="11" s="1"/>
  <c r="M230" i="11" s="1"/>
  <c r="V230" i="11" s="1"/>
  <c r="Y230" i="11" s="1"/>
  <c r="AB230" i="11" s="1"/>
  <c r="AE230" i="11" s="1"/>
  <c r="AH230" i="11" s="1"/>
  <c r="A231" i="11" l="1"/>
  <c r="D231" i="11" s="1"/>
  <c r="G231" i="11" s="1"/>
  <c r="J231" i="11" s="1"/>
  <c r="M231" i="11" s="1"/>
  <c r="V231" i="11" s="1"/>
  <c r="Y231" i="11" s="1"/>
  <c r="AB231" i="11" s="1"/>
  <c r="AE231" i="11" s="1"/>
  <c r="AH231" i="11" s="1"/>
  <c r="A232" i="11" l="1"/>
  <c r="D232" i="11" s="1"/>
  <c r="G232" i="11" s="1"/>
  <c r="J232" i="11" s="1"/>
  <c r="M232" i="11" s="1"/>
  <c r="A233" i="11" l="1"/>
  <c r="D233" i="11" s="1"/>
  <c r="G233" i="11" s="1"/>
  <c r="J233" i="11" s="1"/>
  <c r="M233" i="11" s="1"/>
  <c r="V233" i="11" s="1"/>
  <c r="Y233" i="11" s="1"/>
  <c r="AB233" i="11" s="1"/>
  <c r="AE233" i="11" s="1"/>
  <c r="AH23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Rubén</author>
    <author>User</author>
  </authors>
  <commentList>
    <comment ref="H7" authorId="0" shapeId="0" xr:uid="{00000000-0006-0000-0000-000001000000}">
      <text>
        <r>
          <rPr>
            <b/>
            <sz val="8"/>
            <color indexed="81"/>
            <rFont val="Tahoma"/>
            <family val="2"/>
          </rPr>
          <t xml:space="preserve">Elegir:
0: General; 1 Zona Patagónica; 2 Jubilados: 3 Jubilados Zona Patagónica
</t>
        </r>
      </text>
    </comment>
    <comment ref="I7" authorId="0" shapeId="0" xr:uid="{00000000-0006-0000-0000-000002000000}">
      <text>
        <r>
          <rPr>
            <b/>
            <sz val="8"/>
            <color indexed="81"/>
            <rFont val="Tahoma"/>
            <family val="2"/>
          </rPr>
          <t>Elegir:
0: General; 1 Zona Patagónica; 2 Jubilados</t>
        </r>
      </text>
    </comment>
    <comment ref="J7" authorId="0" shapeId="0" xr:uid="{00000000-0006-0000-0000-000003000000}">
      <text>
        <r>
          <rPr>
            <b/>
            <sz val="8"/>
            <color indexed="81"/>
            <rFont val="Tahoma"/>
            <family val="2"/>
          </rPr>
          <t>Elegir:
0: General; 1 Zona Patagónica; 2 Jubilados</t>
        </r>
      </text>
    </comment>
    <comment ref="K7" authorId="0" shapeId="0" xr:uid="{00000000-0006-0000-0000-000004000000}">
      <text>
        <r>
          <rPr>
            <b/>
            <sz val="8"/>
            <color indexed="81"/>
            <rFont val="Tahoma"/>
            <family val="2"/>
          </rPr>
          <t>Elegir:
0: General; 1 Zona Patagónica; 2 Jubilados</t>
        </r>
      </text>
    </comment>
    <comment ref="L7" authorId="0" shapeId="0" xr:uid="{00000000-0006-0000-0000-000005000000}">
      <text>
        <r>
          <rPr>
            <b/>
            <sz val="8"/>
            <color indexed="81"/>
            <rFont val="Tahoma"/>
            <family val="2"/>
          </rPr>
          <t>Elegir:
0: General; 1 Zona Patagónica; 2 Jubilados</t>
        </r>
      </text>
    </comment>
    <comment ref="M7" authorId="0" shapeId="0" xr:uid="{00000000-0006-0000-0000-000006000000}">
      <text>
        <r>
          <rPr>
            <b/>
            <sz val="8"/>
            <color indexed="81"/>
            <rFont val="Tahoma"/>
            <family val="2"/>
          </rPr>
          <t>Elegir:
0: General; 1 Zona Patagónica; 2 Jubilados</t>
        </r>
      </text>
    </comment>
    <comment ref="N7" authorId="0" shapeId="0" xr:uid="{00000000-0006-0000-0000-000007000000}">
      <text>
        <r>
          <rPr>
            <b/>
            <sz val="8"/>
            <color indexed="81"/>
            <rFont val="Tahoma"/>
            <family val="2"/>
          </rPr>
          <t>Elegir:
0: General; 1 Zona Patagónica; 2 Jubilados</t>
        </r>
      </text>
    </comment>
    <comment ref="O7" authorId="0" shapeId="0" xr:uid="{00000000-0006-0000-0000-000008000000}">
      <text>
        <r>
          <rPr>
            <b/>
            <sz val="8"/>
            <color indexed="81"/>
            <rFont val="Tahoma"/>
            <family val="2"/>
          </rPr>
          <t>Elegir:
0: General; 1 Zona Patagónica; 2 Jubilados</t>
        </r>
      </text>
    </comment>
    <comment ref="P7" authorId="0" shapeId="0" xr:uid="{00000000-0006-0000-0000-000009000000}">
      <text>
        <r>
          <rPr>
            <b/>
            <sz val="8"/>
            <color indexed="81"/>
            <rFont val="Tahoma"/>
            <family val="2"/>
          </rPr>
          <t>Elegir:
0: General; 1 Zona Patagónica; 2 Jubilados</t>
        </r>
      </text>
    </comment>
    <comment ref="Q7" authorId="0" shapeId="0" xr:uid="{00000000-0006-0000-0000-00000A000000}">
      <text>
        <r>
          <rPr>
            <b/>
            <sz val="8"/>
            <color indexed="81"/>
            <rFont val="Tahoma"/>
            <family val="2"/>
          </rPr>
          <t>Elegir:
0: General; 1 Zona Patagónica; 2 Jubilados</t>
        </r>
      </text>
    </comment>
    <comment ref="R7" authorId="0" shapeId="0" xr:uid="{00000000-0006-0000-0000-00000B000000}">
      <text>
        <r>
          <rPr>
            <b/>
            <sz val="8"/>
            <color indexed="81"/>
            <rFont val="Tahoma"/>
            <family val="2"/>
          </rPr>
          <t>Elegir:
0: General; 1 Zona Patagónica; 2 Jubilados</t>
        </r>
      </text>
    </comment>
    <comment ref="S7" authorId="0" shapeId="0" xr:uid="{00000000-0006-0000-0000-00000C000000}">
      <text>
        <r>
          <rPr>
            <b/>
            <sz val="8"/>
            <color indexed="81"/>
            <rFont val="Tahoma"/>
            <family val="2"/>
          </rPr>
          <t>Elegir:
0: General; 1 Zona Patagónica; 2 Jubilados</t>
        </r>
      </text>
    </comment>
    <comment ref="T7" authorId="0" shapeId="0" xr:uid="{00000000-0006-0000-0000-00000D000000}">
      <text>
        <r>
          <rPr>
            <b/>
            <sz val="8"/>
            <color indexed="81"/>
            <rFont val="Tahoma"/>
            <family val="2"/>
          </rPr>
          <t>Elegir:
0: General; 1 Zona Patagónica; 2 Jubilados</t>
        </r>
      </text>
    </comment>
    <comment ref="U7" authorId="0" shapeId="0" xr:uid="{00000000-0006-0000-0000-00000E000000}">
      <text>
        <r>
          <rPr>
            <b/>
            <sz val="8"/>
            <color indexed="81"/>
            <rFont val="Tahoma"/>
            <family val="2"/>
          </rPr>
          <t>Elegir:
0: General; 1 Zona Patagónica; 2 Jubilados</t>
        </r>
      </text>
    </comment>
    <comment ref="V7" authorId="0" shapeId="0" xr:uid="{00000000-0006-0000-0000-00000F000000}">
      <text>
        <r>
          <rPr>
            <b/>
            <sz val="8"/>
            <color indexed="81"/>
            <rFont val="Tahoma"/>
            <family val="2"/>
          </rPr>
          <t>Elegir:
0: General; 1 Zona Patagónica; 2 Jubilados; 3 Jubilados Zona Patagónica</t>
        </r>
      </text>
    </comment>
    <comment ref="E8" authorId="1" shapeId="0" xr:uid="{00000000-0006-0000-0000-000010000000}">
      <text>
        <r>
          <rPr>
            <b/>
            <sz val="14"/>
            <color indexed="81"/>
            <rFont val="Tahoma"/>
            <family val="2"/>
          </rPr>
          <t>ES FUNDAMENTAL CARGAR LA FECHA DEL DEVENGAMIENTO O DEL PAGO (SEGÚN CRITERIO) PARA QUE LA PLANILLA HAGA CORRECTAMENTE LOS CÁLCULOS</t>
        </r>
        <r>
          <rPr>
            <sz val="14"/>
            <color indexed="81"/>
            <rFont val="Tahoma"/>
            <family val="2"/>
          </rPr>
          <t xml:space="preserve">
</t>
        </r>
        <r>
          <rPr>
            <sz val="8"/>
            <color indexed="81"/>
            <rFont val="Tahoma"/>
            <family val="2"/>
          </rPr>
          <t xml:space="preserve">
</t>
        </r>
      </text>
    </comment>
    <comment ref="H8" authorId="1" shapeId="0" xr:uid="{00000000-0006-0000-0000-000011000000}">
      <text>
        <r>
          <rPr>
            <b/>
            <sz val="10"/>
            <color indexed="81"/>
            <rFont val="Tahoma"/>
            <family val="2"/>
          </rPr>
          <t>Cargar la fecha del pago para que la planilla haga correctamente los cálculos.</t>
        </r>
      </text>
    </comment>
    <comment ref="I8" authorId="1" shapeId="0" xr:uid="{00000000-0006-0000-0000-000012000000}">
      <text>
        <r>
          <rPr>
            <b/>
            <sz val="10"/>
            <color indexed="81"/>
            <rFont val="Tahoma"/>
            <family val="2"/>
          </rPr>
          <t>Cargar la fecha del pago para que la planilla haga correctamente los cálculos.</t>
        </r>
      </text>
    </comment>
    <comment ref="J8" authorId="1" shapeId="0" xr:uid="{00000000-0006-0000-0000-000013000000}">
      <text>
        <r>
          <rPr>
            <b/>
            <sz val="10"/>
            <color indexed="81"/>
            <rFont val="Tahoma"/>
            <family val="2"/>
          </rPr>
          <t>Cargar la fecha del pago para que la planilla haga correctamente los cálculos.</t>
        </r>
      </text>
    </comment>
    <comment ref="K8" authorId="1" shapeId="0" xr:uid="{00000000-0006-0000-0000-000014000000}">
      <text>
        <r>
          <rPr>
            <b/>
            <sz val="10"/>
            <color indexed="81"/>
            <rFont val="Tahoma"/>
            <family val="2"/>
          </rPr>
          <t>Cargar la fecha del pago para que la planilla haga correctamente los cálculos.</t>
        </r>
      </text>
    </comment>
    <comment ref="L8" authorId="1" shapeId="0" xr:uid="{00000000-0006-0000-0000-000015000000}">
      <text>
        <r>
          <rPr>
            <b/>
            <sz val="10"/>
            <color indexed="81"/>
            <rFont val="Tahoma"/>
            <family val="2"/>
          </rPr>
          <t>Cargar la fecha del pago para que la planilla haga correctamente los cálculos.</t>
        </r>
      </text>
    </comment>
    <comment ref="M8" authorId="1" shapeId="0" xr:uid="{00000000-0006-0000-0000-000016000000}">
      <text>
        <r>
          <rPr>
            <b/>
            <sz val="10"/>
            <color indexed="81"/>
            <rFont val="Tahoma"/>
            <family val="2"/>
          </rPr>
          <t>Cargar la fecha del pago para que la planilla haga correctamente los cálculos.</t>
        </r>
      </text>
    </comment>
    <comment ref="N8" authorId="1" shapeId="0" xr:uid="{00000000-0006-0000-0000-000017000000}">
      <text>
        <r>
          <rPr>
            <b/>
            <sz val="10"/>
            <color indexed="81"/>
            <rFont val="Tahoma"/>
            <family val="2"/>
          </rPr>
          <t>Cargar la fecha del pago para que la planilla haga correctamente los cálculos.</t>
        </r>
      </text>
    </comment>
    <comment ref="O8" authorId="1" shapeId="0" xr:uid="{00000000-0006-0000-0000-000018000000}">
      <text>
        <r>
          <rPr>
            <b/>
            <sz val="10"/>
            <color indexed="81"/>
            <rFont val="Tahoma"/>
            <family val="2"/>
          </rPr>
          <t>Cargar la fecha del pago para que la planilla haga correctamente los cálculos.</t>
        </r>
      </text>
    </comment>
    <comment ref="P8" authorId="1" shapeId="0" xr:uid="{00000000-0006-0000-0000-000019000000}">
      <text>
        <r>
          <rPr>
            <b/>
            <sz val="10"/>
            <color indexed="81"/>
            <rFont val="Tahoma"/>
            <family val="2"/>
          </rPr>
          <t>Cargar la fecha del pago para que la planilla haga correctamente los cálculos.</t>
        </r>
      </text>
    </comment>
    <comment ref="Q8" authorId="1" shapeId="0" xr:uid="{00000000-0006-0000-0000-00001A000000}">
      <text>
        <r>
          <rPr>
            <b/>
            <sz val="10"/>
            <color indexed="81"/>
            <rFont val="Tahoma"/>
            <family val="2"/>
          </rPr>
          <t>Cargar la fecha del pago para que la planilla haga correctamente los cálculos.</t>
        </r>
      </text>
    </comment>
    <comment ref="R8" authorId="1" shapeId="0" xr:uid="{00000000-0006-0000-0000-00001B000000}">
      <text>
        <r>
          <rPr>
            <b/>
            <sz val="10"/>
            <color indexed="81"/>
            <rFont val="Tahoma"/>
            <family val="2"/>
          </rPr>
          <t>Cargar la fecha del pago para que la planilla haga correctamente los cálculos.</t>
        </r>
      </text>
    </comment>
    <comment ref="S8" authorId="1" shapeId="0" xr:uid="{00000000-0006-0000-0000-00001C000000}">
      <text>
        <r>
          <rPr>
            <b/>
            <sz val="10"/>
            <color indexed="81"/>
            <rFont val="Tahoma"/>
            <family val="2"/>
          </rPr>
          <t>Cargar la fecha del pago para que la planilla haga correctamente los cálculos.</t>
        </r>
      </text>
    </comment>
    <comment ref="T8" authorId="1" shapeId="0" xr:uid="{00000000-0006-0000-0000-00001D000000}">
      <text>
        <r>
          <rPr>
            <b/>
            <sz val="10"/>
            <color indexed="81"/>
            <rFont val="Tahoma"/>
            <family val="2"/>
          </rPr>
          <t>Cargar la fecha del pago para que la planilla haga correctamente los cálculos.</t>
        </r>
      </text>
    </comment>
    <comment ref="U8" authorId="1" shapeId="0" xr:uid="{00000000-0006-0000-0000-00001E000000}">
      <text>
        <r>
          <rPr>
            <b/>
            <sz val="10"/>
            <color indexed="81"/>
            <rFont val="Tahoma"/>
            <family val="2"/>
          </rPr>
          <t>Cargar la fecha del pago para que la planilla haga correctamente los cálculos.</t>
        </r>
      </text>
    </comment>
    <comment ref="V8" authorId="1" shapeId="0" xr:uid="{00000000-0006-0000-0000-00001F000000}">
      <text>
        <r>
          <rPr>
            <sz val="14"/>
            <color indexed="81"/>
            <rFont val="Tahoma"/>
            <family val="2"/>
          </rPr>
          <t>Poner la fecha de liquidación final o a anual. Esto no afecta ya que el sistema condiera las deducciones hasta el 31/12</t>
        </r>
      </text>
    </comment>
    <comment ref="C22" authorId="2" shapeId="0" xr:uid="{00000000-0006-0000-0000-000020000000}">
      <text>
        <r>
          <rPr>
            <b/>
            <sz val="9"/>
            <color indexed="81"/>
            <rFont val="Tahoma"/>
            <family val="2"/>
          </rPr>
          <t>DT: Doble tope: es exento cuando el sueldo promedio no supera un monto determinado, y hasta el 40% del MNI</t>
        </r>
      </text>
    </comment>
    <comment ref="C23" authorId="2" shapeId="0" xr:uid="{00000000-0006-0000-0000-000021000000}">
      <text>
        <r>
          <rPr>
            <b/>
            <sz val="9"/>
            <color indexed="81"/>
            <rFont val="Tahoma"/>
            <family val="2"/>
          </rPr>
          <t xml:space="preserve">Hasta el 40% del MNI
</t>
        </r>
        <r>
          <rPr>
            <sz val="9"/>
            <color indexed="81"/>
            <rFont val="Tahoma"/>
            <family val="2"/>
          </rPr>
          <t xml:space="preserve">
</t>
        </r>
      </text>
    </comment>
    <comment ref="C29" authorId="2" shapeId="0" xr:uid="{00000000-0006-0000-0000-000022000000}">
      <text>
        <r>
          <rPr>
            <b/>
            <sz val="9"/>
            <color indexed="81"/>
            <rFont val="Tahoma"/>
            <family val="2"/>
          </rPr>
          <t>DT: Doble tope: es exento cuando el sueldo promedio no supera un monto determinado, y hasta el 40% del MNI</t>
        </r>
      </text>
    </comment>
    <comment ref="C30" authorId="2" shapeId="0" xr:uid="{00000000-0006-0000-0000-000023000000}">
      <text>
        <r>
          <rPr>
            <b/>
            <sz val="9"/>
            <color indexed="81"/>
            <rFont val="Tahoma"/>
            <family val="2"/>
          </rPr>
          <t xml:space="preserve">Hasta el 40% del MNI
</t>
        </r>
        <r>
          <rPr>
            <sz val="9"/>
            <color indexed="81"/>
            <rFont val="Tahoma"/>
            <family val="2"/>
          </rPr>
          <t xml:space="preserve">
</t>
        </r>
      </text>
    </comment>
    <comment ref="C31" authorId="2" shapeId="0" xr:uid="{00000000-0006-0000-0000-000024000000}">
      <text>
        <r>
          <rPr>
            <b/>
            <sz val="9"/>
            <color indexed="81"/>
            <rFont val="Tahoma"/>
            <family val="2"/>
          </rPr>
          <t xml:space="preserve">Hasta el 40% del MNI
</t>
        </r>
        <r>
          <rPr>
            <sz val="9"/>
            <color indexed="81"/>
            <rFont val="Tahoma"/>
            <family val="2"/>
          </rPr>
          <t xml:space="preserve">
</t>
        </r>
      </text>
    </comment>
    <comment ref="C32" authorId="2" shapeId="0" xr:uid="{00000000-0006-0000-0000-000025000000}">
      <text>
        <r>
          <rPr>
            <b/>
            <sz val="9"/>
            <color indexed="81"/>
            <rFont val="Tahoma"/>
            <family val="2"/>
          </rPr>
          <t xml:space="preserve">Hasta el 40% del MNI
</t>
        </r>
        <r>
          <rPr>
            <sz val="9"/>
            <color indexed="81"/>
            <rFont val="Tahoma"/>
            <family val="2"/>
          </rPr>
          <t xml:space="preserve">
</t>
        </r>
      </text>
    </comment>
    <comment ref="C51" authorId="2" shapeId="0" xr:uid="{00000000-0006-0000-0000-000026000000}">
      <text>
        <r>
          <rPr>
            <b/>
            <sz val="9"/>
            <color indexed="81"/>
            <rFont val="Tahoma"/>
            <family val="2"/>
          </rPr>
          <t>DT: Doble tope: es exento cuando el sueldo promedio no supera un monto determinado, y hasta el 40% del MNI</t>
        </r>
      </text>
    </comment>
    <comment ref="C52" authorId="2" shapeId="0" xr:uid="{00000000-0006-0000-0000-000027000000}">
      <text>
        <r>
          <rPr>
            <b/>
            <sz val="9"/>
            <color indexed="81"/>
            <rFont val="Tahoma"/>
            <family val="2"/>
          </rPr>
          <t xml:space="preserve">Hasta el 40% del MNI
</t>
        </r>
        <r>
          <rPr>
            <sz val="9"/>
            <color indexed="81"/>
            <rFont val="Tahoma"/>
            <family val="2"/>
          </rPr>
          <t xml:space="preserve">
</t>
        </r>
      </text>
    </comment>
    <comment ref="C58" authorId="2" shapeId="0" xr:uid="{00000000-0006-0000-0000-000028000000}">
      <text>
        <r>
          <rPr>
            <b/>
            <sz val="9"/>
            <color indexed="81"/>
            <rFont val="Tahoma"/>
            <family val="2"/>
          </rPr>
          <t>DT: Doble tope: es exento cuando el sueldo promedio no supera un monto determinado, y hasta el 40% del MNI</t>
        </r>
      </text>
    </comment>
    <comment ref="C59" authorId="2" shapeId="0" xr:uid="{00000000-0006-0000-0000-000029000000}">
      <text>
        <r>
          <rPr>
            <b/>
            <sz val="9"/>
            <color indexed="81"/>
            <rFont val="Tahoma"/>
            <family val="2"/>
          </rPr>
          <t xml:space="preserve">Hasta el 40% del MNI
</t>
        </r>
        <r>
          <rPr>
            <sz val="9"/>
            <color indexed="81"/>
            <rFont val="Tahoma"/>
            <family val="2"/>
          </rPr>
          <t xml:space="preserve">
</t>
        </r>
      </text>
    </comment>
    <comment ref="C60" authorId="2" shapeId="0" xr:uid="{00000000-0006-0000-0000-00002A000000}">
      <text>
        <r>
          <rPr>
            <b/>
            <sz val="9"/>
            <color indexed="81"/>
            <rFont val="Tahoma"/>
            <family val="2"/>
          </rPr>
          <t xml:space="preserve">Hasta el 40% del MNI
</t>
        </r>
        <r>
          <rPr>
            <sz val="9"/>
            <color indexed="81"/>
            <rFont val="Tahoma"/>
            <family val="2"/>
          </rPr>
          <t xml:space="preserve">
</t>
        </r>
      </text>
    </comment>
    <comment ref="C61" authorId="2" shapeId="0" xr:uid="{00000000-0006-0000-0000-00002B000000}">
      <text>
        <r>
          <rPr>
            <b/>
            <sz val="9"/>
            <color indexed="81"/>
            <rFont val="Tahoma"/>
            <family val="2"/>
          </rPr>
          <t xml:space="preserve">Hasta el 40% del MNI
</t>
        </r>
        <r>
          <rPr>
            <sz val="9"/>
            <color indexed="81"/>
            <rFont val="Tahoma"/>
            <family val="2"/>
          </rPr>
          <t xml:space="preserve">
</t>
        </r>
      </text>
    </comment>
    <comment ref="C126" authorId="2" shapeId="0" xr:uid="{00000000-0006-0000-0000-00002C000000}">
      <text>
        <r>
          <rPr>
            <b/>
            <sz val="9"/>
            <color indexed="81"/>
            <rFont val="Tahoma"/>
            <family val="2"/>
          </rPr>
          <t xml:space="preserve">Hasta el 40% del MNI
</t>
        </r>
        <r>
          <rPr>
            <sz val="9"/>
            <color indexed="81"/>
            <rFont val="Tahoma"/>
            <family val="2"/>
          </rPr>
          <t xml:space="preserve">
</t>
        </r>
      </text>
    </comment>
    <comment ref="C127" authorId="2" shapeId="0" xr:uid="{00000000-0006-0000-0000-00002D000000}">
      <text>
        <r>
          <rPr>
            <b/>
            <sz val="9"/>
            <color indexed="81"/>
            <rFont val="Tahoma"/>
            <family val="2"/>
          </rPr>
          <t xml:space="preserve">Hasta el 40% del MNI
</t>
        </r>
        <r>
          <rPr>
            <sz val="9"/>
            <color indexed="81"/>
            <rFont val="Tahoma"/>
            <family val="2"/>
          </rPr>
          <t xml:space="preserve">
</t>
        </r>
      </text>
    </comment>
    <comment ref="C133" authorId="2" shapeId="0" xr:uid="{00000000-0006-0000-0000-00002E000000}">
      <text>
        <r>
          <rPr>
            <b/>
            <sz val="9"/>
            <color indexed="81"/>
            <rFont val="Tahoma"/>
            <family val="2"/>
          </rPr>
          <t xml:space="preserve">Hasta el 40% del MNI
</t>
        </r>
        <r>
          <rPr>
            <sz val="9"/>
            <color indexed="81"/>
            <rFont val="Tahoma"/>
            <family val="2"/>
          </rPr>
          <t xml:space="preserve">
</t>
        </r>
      </text>
    </comment>
  </commentList>
</comments>
</file>

<file path=xl/sharedStrings.xml><?xml version="1.0" encoding="utf-8"?>
<sst xmlns="http://schemas.openxmlformats.org/spreadsheetml/2006/main" count="1257" uniqueCount="514">
  <si>
    <t>ENERO</t>
  </si>
  <si>
    <t>FEBRERO</t>
  </si>
  <si>
    <t>MARZO</t>
  </si>
  <si>
    <t>ABRIL</t>
  </si>
  <si>
    <t>MAYO</t>
  </si>
  <si>
    <t>JUNIO</t>
  </si>
  <si>
    <t>JULIO</t>
  </si>
  <si>
    <t>AGOSTO</t>
  </si>
  <si>
    <t>SEPTIEMBRE</t>
  </si>
  <si>
    <t>OCTUBRE</t>
  </si>
  <si>
    <t xml:space="preserve"> NOVIEMBRE</t>
  </si>
  <si>
    <t>DICIEMBRE</t>
  </si>
  <si>
    <t>MAS</t>
  </si>
  <si>
    <t>de</t>
  </si>
  <si>
    <t>Pagan</t>
  </si>
  <si>
    <t>DE</t>
  </si>
  <si>
    <t>Legajo:</t>
  </si>
  <si>
    <t>Empleado:</t>
  </si>
  <si>
    <t>informado:</t>
  </si>
  <si>
    <t>calculado:</t>
  </si>
  <si>
    <t>Deducción Especial</t>
  </si>
  <si>
    <t>Cónyuge</t>
  </si>
  <si>
    <t>calculado</t>
  </si>
  <si>
    <t>Cantidad</t>
  </si>
  <si>
    <t>Donaciones</t>
  </si>
  <si>
    <t>ANUAL</t>
  </si>
  <si>
    <t>Mes</t>
  </si>
  <si>
    <t>Prima Seguro</t>
  </si>
  <si>
    <t>Caso Muerte</t>
  </si>
  <si>
    <t>Gastos</t>
  </si>
  <si>
    <t>Sepelio</t>
  </si>
  <si>
    <t>Intereses</t>
  </si>
  <si>
    <t>Hipotecarios</t>
  </si>
  <si>
    <t>ESCALA DE IMPUESTOS</t>
  </si>
  <si>
    <t>Retención calculada</t>
  </si>
  <si>
    <t>enero</t>
  </si>
  <si>
    <t>febrero</t>
  </si>
  <si>
    <t>marzo</t>
  </si>
  <si>
    <t>abril</t>
  </si>
  <si>
    <t>mayo</t>
  </si>
  <si>
    <t>junio</t>
  </si>
  <si>
    <t>julio</t>
  </si>
  <si>
    <t>agosto</t>
  </si>
  <si>
    <t>septiembre</t>
  </si>
  <si>
    <t>octubre</t>
  </si>
  <si>
    <t>noviembre</t>
  </si>
  <si>
    <t>diciembre</t>
  </si>
  <si>
    <t>Remuneración Bruta del período</t>
  </si>
  <si>
    <t>Alícuota máxima a considerar</t>
  </si>
  <si>
    <t>Nº de mes:</t>
  </si>
  <si>
    <t>Tanto las escalas como las deducciones se pueden modificar atento lo dispongan las Resoluciones de la AFIP.</t>
  </si>
  <si>
    <t>Hijo 1</t>
  </si>
  <si>
    <t>Hijo 2</t>
  </si>
  <si>
    <t>Hijo 3</t>
  </si>
  <si>
    <t>Hijo 4</t>
  </si>
  <si>
    <t>Hijo 5</t>
  </si>
  <si>
    <t>Hijo 6</t>
  </si>
  <si>
    <t>Hijo 7</t>
  </si>
  <si>
    <t>Hijo 8</t>
  </si>
  <si>
    <t>Hijo 9</t>
  </si>
  <si>
    <t>Hijo 10</t>
  </si>
  <si>
    <t>Hijo 11</t>
  </si>
  <si>
    <t>Hijo 12</t>
  </si>
  <si>
    <t>Mes alta</t>
  </si>
  <si>
    <t>Mes baja</t>
  </si>
  <si>
    <t>CARGAS DE FAMILIA</t>
  </si>
  <si>
    <t>Se deberá informar el mes de baja sólo si corresponde (fallecimiento, cumplir la edad tope, o dejar de tenerlo como carga)</t>
  </si>
  <si>
    <t>Retenciones y percepciones efectuadas acumuladas:</t>
  </si>
  <si>
    <t>Para cada familiar deberá cargarse el mes en que debe considerarse como alta en ese año (si ya lo tiene de años anteriores, va 1)</t>
  </si>
  <si>
    <t>informado (anual)</t>
  </si>
  <si>
    <t>Columna Liquidación Final/Anual:</t>
  </si>
  <si>
    <t>Impto. sobre los créditos bancarios deducible</t>
  </si>
  <si>
    <t>Sub-Total</t>
  </si>
  <si>
    <t>Tope de retención a efectuar en el período</t>
  </si>
  <si>
    <t>MINIMO NO IMPONIBLE</t>
  </si>
  <si>
    <t>DEDUCCION ESPECIAL</t>
  </si>
  <si>
    <t>CONYUGE</t>
  </si>
  <si>
    <t>En tal caso, en los recibos de sueldos (por fuera de este sistema) deberán poner el monto de la cuota mensual que se vaya devolviendo.</t>
  </si>
  <si>
    <t>El mes 13 se usa para la liquidación final, teniendo en cuenta las Deducciones Personales anuales, es para cálculo interno.</t>
  </si>
  <si>
    <t>Patagonia</t>
  </si>
  <si>
    <t>General</t>
  </si>
  <si>
    <t>Jubilados</t>
  </si>
  <si>
    <t>Zona diferencial</t>
  </si>
  <si>
    <t>Jubilados no especiales</t>
  </si>
  <si>
    <t>A</t>
  </si>
  <si>
    <t>A.1</t>
  </si>
  <si>
    <t>A.2</t>
  </si>
  <si>
    <t>IMPUESTO TOTAL DETERMINADO</t>
  </si>
  <si>
    <t>Impuesto determinado sin diferencial:</t>
  </si>
  <si>
    <t xml:space="preserve"> Descuentos deducibles: Jubilación</t>
  </si>
  <si>
    <t xml:space="preserve"> Descuentos deducibles: Ley 19032</t>
  </si>
  <si>
    <t xml:space="preserve"> Descuentos deducibles: Obra Social</t>
  </si>
  <si>
    <t xml:space="preserve"> Descuentos deducibles: Sindicales</t>
  </si>
  <si>
    <t>Oculta</t>
  </si>
  <si>
    <t>SI</t>
  </si>
  <si>
    <t>NO</t>
  </si>
  <si>
    <t>TOTAL HABERES REMUNERATIVOS</t>
  </si>
  <si>
    <t>Haberes Remunerativos normales (sin tratamiento especial)</t>
  </si>
  <si>
    <t>HABERES REMUNERATIVOS</t>
  </si>
  <si>
    <t>DESCUENTOS SOBRE HABERES REMUNERATIVOS</t>
  </si>
  <si>
    <t>TOTAL DESCUENTOS SOBRE HABERES REMUNERATIVOS</t>
  </si>
  <si>
    <t>HABERES NO REMUNERATIVOS</t>
  </si>
  <si>
    <t>Aguinaldo efectivamente abonado 2º cuota</t>
  </si>
  <si>
    <t>Aguinaldo efectivamente abonado 1º cuota</t>
  </si>
  <si>
    <t>Diferencial entre Hs. extras y ordinarias en feriados,  inhábiles y fines de semana. (Ley Ganancias, art. 20 inc. z)</t>
  </si>
  <si>
    <t>REMUNERACIONES ABONADAS POR EL AGENTE DE RETENCION</t>
  </si>
  <si>
    <t>e</t>
  </si>
  <si>
    <t>a</t>
  </si>
  <si>
    <t>b</t>
  </si>
  <si>
    <t>c</t>
  </si>
  <si>
    <t>Gastos sepelio</t>
  </si>
  <si>
    <t>f</t>
  </si>
  <si>
    <t>g</t>
  </si>
  <si>
    <t>h</t>
  </si>
  <si>
    <t>i</t>
  </si>
  <si>
    <t>j</t>
  </si>
  <si>
    <t>Honorarios medicos 40% de lo pagado con tope 5%</t>
  </si>
  <si>
    <t>k</t>
  </si>
  <si>
    <t>l</t>
  </si>
  <si>
    <t>m</t>
  </si>
  <si>
    <t>n</t>
  </si>
  <si>
    <t>o</t>
  </si>
  <si>
    <t>p</t>
  </si>
  <si>
    <t>q</t>
  </si>
  <si>
    <t>Indumentaria</t>
  </si>
  <si>
    <t>Haberes Remunerativos No Habituales</t>
  </si>
  <si>
    <t>A.3</t>
  </si>
  <si>
    <t>TOTAL HABERES NO REMUNERATIVOS</t>
  </si>
  <si>
    <t xml:space="preserve"> Descuentos deducibles: Otros Obligatorios</t>
  </si>
  <si>
    <t>A.4</t>
  </si>
  <si>
    <t>A.5</t>
  </si>
  <si>
    <t>A.6</t>
  </si>
  <si>
    <t>DEDUCCIONES PERMITIDAS (INFORMAR ACUMULADAS)</t>
  </si>
  <si>
    <t>Aportes a Planes de seguro privados</t>
  </si>
  <si>
    <t>Gastos de Sepelio</t>
  </si>
  <si>
    <t>Amortizaciones e intereses compra rodados p/corredores y viajante de comercio</t>
  </si>
  <si>
    <t>Intereses de Créditos Hipotecarios</t>
  </si>
  <si>
    <t>Aportes a Soc. Gtia. Recíproca</t>
  </si>
  <si>
    <t>Alquiler de inmuebles destinados a Casa Habitación</t>
  </si>
  <si>
    <t>Empleados del Servicio Doméstico</t>
  </si>
  <si>
    <t>Gastos de adquisición indumentaria y/o equipamiento de trabajo</t>
  </si>
  <si>
    <t>Otras deducciones</t>
  </si>
  <si>
    <t>FueraEscala</t>
  </si>
  <si>
    <t>Haberes No Remunerativos normales (sin tratamiento especial)</t>
  </si>
  <si>
    <t>Haberes No Remunerativos No Habituales</t>
  </si>
  <si>
    <t>RNormal</t>
  </si>
  <si>
    <t>RProrrateable</t>
  </si>
  <si>
    <t>NNormal</t>
  </si>
  <si>
    <t>NProrrateable</t>
  </si>
  <si>
    <t>Aguinaldo</t>
  </si>
  <si>
    <t>Haberes Remunerativos</t>
  </si>
  <si>
    <t>Haberes No Remunerativos</t>
  </si>
  <si>
    <t>Aguinaldo efectivamente abonados</t>
  </si>
  <si>
    <t>Horas extras gravadas (neteado del diferencial)</t>
  </si>
  <si>
    <t>Descuentos proporcionados</t>
  </si>
  <si>
    <t>Meses restantes para el prorrateo</t>
  </si>
  <si>
    <t>Monto del mes prorrateable</t>
  </si>
  <si>
    <t>DEDUCCIONES COMPUTABLES</t>
  </si>
  <si>
    <t>Aportes para Fondos de Jubilaciones destinado a la Anses, Cajas Provinciales o Municipales</t>
  </si>
  <si>
    <t>Observaciones</t>
  </si>
  <si>
    <t>Descuentos con destinos a Obras Sociales y Cuotas Sindidales</t>
  </si>
  <si>
    <t>Cuotas Medicas Asistencial</t>
  </si>
  <si>
    <t>Beneficiario y Cargas de Familia</t>
  </si>
  <si>
    <t>Computo</t>
  </si>
  <si>
    <t>Mensual</t>
  </si>
  <si>
    <t>Tope</t>
  </si>
  <si>
    <t>d.1</t>
  </si>
  <si>
    <t>d.2</t>
  </si>
  <si>
    <t>Primas Seguro Caso de Muerte</t>
  </si>
  <si>
    <t>Primas riesgo de muerte y primas de ahorro, de seguros mixtos, execpto Seguros de Retiro Privado</t>
  </si>
  <si>
    <t>Adquisición de Fdos. Comunes de Inversión que se constituyan con fines de retiro (s/Comisión Nacional de Valores)</t>
  </si>
  <si>
    <t>s/Tabla</t>
  </si>
  <si>
    <t>proporcionar an caso de uso también particular</t>
  </si>
  <si>
    <t>El 40% de alquileres de casa habitación</t>
  </si>
  <si>
    <t>MNI</t>
  </si>
  <si>
    <t>no debe tener inmuebles</t>
  </si>
  <si>
    <t>Descuentos obligatorios  de Leyes Nacionales, Provinciales o Municipales</t>
  </si>
  <si>
    <t>Intereses de Creditos Hipotecarios</t>
  </si>
  <si>
    <t>Aportes al capital SGR</t>
  </si>
  <si>
    <t>Gastos movilidad abonados por el empleador</t>
  </si>
  <si>
    <t>Aportes Planes seguro privado</t>
  </si>
  <si>
    <t>5% de la ganancias antes de considerar donaciones y Honorarios Médicos</t>
  </si>
  <si>
    <t>5% de la ganancia antes de deducir Cuota Medica y Obra Social</t>
  </si>
  <si>
    <t>d.3</t>
  </si>
  <si>
    <t>Punto</t>
  </si>
  <si>
    <t>c/tope</t>
  </si>
  <si>
    <t>TOTAL DEDUCCIONES A CONSIDERAR</t>
  </si>
  <si>
    <t>Conceptos exentos, No remunerativos</t>
  </si>
  <si>
    <t>Conceptos exentos, Remunerativos</t>
  </si>
  <si>
    <t>SUELDO NETO PAGADO POR EL AGENTE DE RETENCION</t>
  </si>
  <si>
    <t>Ganancia Acumulada por Hs. Extras Gravadas</t>
  </si>
  <si>
    <t>Impuesto determinado por Diferencial Hs. Extras</t>
  </si>
  <si>
    <t>GRAVADO</t>
  </si>
  <si>
    <t>EXENTO</t>
  </si>
  <si>
    <t>Columnas a utilizar exclusivamente en la liquidación final o anual</t>
  </si>
  <si>
    <t>SUELDO NETO MENSUAL A CONSIDERAR PARA CALCULO AGUINALDO</t>
  </si>
  <si>
    <t>Aportes a Cajas Complementarias de Previsión</t>
  </si>
  <si>
    <t>CALCULOS - DEDUCCIONES A CONSIDERAR (luego de aplicar los topes)</t>
  </si>
  <si>
    <t xml:space="preserve">Tabla de Deducciones:  </t>
  </si>
  <si>
    <t xml:space="preserve">Puede ocultar filas colocando en la celda corrrespondiente de la columna A la palabra "SI", filtrando por celda A6 </t>
  </si>
  <si>
    <t xml:space="preserve">Se utiliza exclusivamente para la liquidación Anual (en abril del año siguiente) o la Final (por cese de relación laboral). </t>
  </si>
  <si>
    <t>Honorarios Asistencia Sanitarios</t>
  </si>
  <si>
    <t>Cuota Médica Asistencial</t>
  </si>
  <si>
    <t>informado</t>
  </si>
  <si>
    <t>SUELDO NETO PAGADO POR OTROS EMPLEADORES</t>
  </si>
  <si>
    <t>GANANCIA POR HS. EXTRAS GRAVADAS</t>
  </si>
  <si>
    <t>Como las percepciones y el impto. sobre los creditos son hasta la concurrencia del impuesto, por lo que exceda del mismo el empleado deberá solicitar su devolución a la AFIP</t>
  </si>
  <si>
    <t>Fdo. Retiro</t>
  </si>
  <si>
    <t>SUELDO NETO TOTAL</t>
  </si>
  <si>
    <t>Remuneración No Habitual a considerar en el mes</t>
  </si>
  <si>
    <t>SUELDO NETO MENSUAL CON SAC ESTIMADO, TOTAL</t>
  </si>
  <si>
    <t>HS. EXTRAS GRAVADAS ACUMULADAS</t>
  </si>
  <si>
    <t>5% antes de deducir Cuota Médica y Honorarios Médicos</t>
  </si>
  <si>
    <t>P</t>
  </si>
  <si>
    <t>H</t>
  </si>
  <si>
    <t>SUELDO NETO ACUMULADO (INCLUYE HS. EXTRAS GRAVADAS)</t>
  </si>
  <si>
    <t>La planilla está destinada a quien tenga los conocimientos de liquidación de sueldos y de determinación del Impto. a las Ganancias al personal en relación de dependencia.</t>
  </si>
  <si>
    <t>Dada la complejidad de la misma, es recomendable que el cálculo del impuesto sea un procedimiento incorporado en el programa informático que se use para los sueldos.</t>
  </si>
  <si>
    <t>FORMA DE CONSIDERAR EL SAC:</t>
  </si>
  <si>
    <t>en liquidación final/anual</t>
  </si>
  <si>
    <t>en cada pago del SAC</t>
  </si>
  <si>
    <t>FINAL</t>
  </si>
  <si>
    <t>SEMESTRAL</t>
  </si>
  <si>
    <t>SELECCION ----&gt;</t>
  </si>
  <si>
    <t>Aguinaldo a considerar primera cuota</t>
  </si>
  <si>
    <t>Aguinaldo a considerar segunda cuota</t>
  </si>
  <si>
    <t>Porc.:</t>
  </si>
  <si>
    <t>Discap.</t>
  </si>
  <si>
    <t>X</t>
  </si>
  <si>
    <t>SIN USO</t>
  </si>
  <si>
    <t>Por cada hijo declarado, deberá indicarse el porcentaje de deducción permitida (0, 50 o 100%). Se pone esta opción para el caso de que el empleado tenga hijos de distintas parejas, y deba analizarse el porcentaje dependiendo de la situación de cada una de esas relaciones. Asimismo, en los casos de hijos con discapacidad, poner una "X" en la columna G</t>
  </si>
  <si>
    <t>DATOS PARA LISTAS</t>
  </si>
  <si>
    <t>TIPO DE RETENCIÓN</t>
  </si>
  <si>
    <t>Primer tope</t>
  </si>
  <si>
    <t>Segundo tope</t>
  </si>
  <si>
    <t>Tope productividad</t>
  </si>
  <si>
    <t>Prima de seguro para caso de muerte</t>
  </si>
  <si>
    <t>Primas de riesgo de muerte y ahorro de seguros mixtos</t>
  </si>
  <si>
    <t>Cuotasparte de Fdo. Común de Inversión const. con fines de retiro</t>
  </si>
  <si>
    <t>40% Honorarios Asistencia Sanitario</t>
  </si>
  <si>
    <t>40% del Alquiler de inmuebles destinados a Casa Habitación</t>
  </si>
  <si>
    <t xml:space="preserve">Sueldo Promedio o el del mes, el que sea menor (Anexo II, rubro E) </t>
  </si>
  <si>
    <t>proporcionar en funcion de Habituales y no Habituales</t>
  </si>
  <si>
    <t>proporcionar entre Gravadas y exentas</t>
  </si>
  <si>
    <t>Deducción Especial - Tramo 1 - Acumulada mes anterior</t>
  </si>
  <si>
    <t>Deducción Especial - Tramo 2 - Acumulada mes anterior</t>
  </si>
  <si>
    <t>Deducción Especial - Tramo 2 - del mes</t>
  </si>
  <si>
    <t>Deducción Especial - Tramo 1 - del mes</t>
  </si>
  <si>
    <t>Nro. liquidacion</t>
  </si>
  <si>
    <t>Ganancia neta para determinación de escala (sin hs. estras gravadas)</t>
  </si>
  <si>
    <t>Ganancia Neta Total</t>
  </si>
  <si>
    <t>Ganancia Sujeta a Impuesto total</t>
  </si>
  <si>
    <t>Tramo de escala de ganancias</t>
  </si>
  <si>
    <t>SIEMPRE EMPEZAR A CARGAR DATOS MENSUALES A PARTIR DE LA COLUMNA H.  NO DEJAR COLUMNAS SIN DATOS ENTRE DOS USADAS</t>
  </si>
  <si>
    <t>TEMA DEVOLUCIONES EN CUOTAS:</t>
  </si>
  <si>
    <t>Bono por productividad, falla de caja, etc</t>
  </si>
  <si>
    <t>TOTALES</t>
  </si>
  <si>
    <t>Ganancia Neta Acumulada (sin considerar horas extras gravadas)</t>
  </si>
  <si>
    <t>CUIL (sin guiones):</t>
  </si>
  <si>
    <t>DT</t>
  </si>
  <si>
    <t>04MNI</t>
  </si>
  <si>
    <t>Sueldo bruto de la liquidación a considerar</t>
  </si>
  <si>
    <t>DETERMINACION DEL IMPORTE A RETENER</t>
  </si>
  <si>
    <t>Ganancia Bruta del mes que se liquida</t>
  </si>
  <si>
    <t>Apartado A</t>
  </si>
  <si>
    <t>Retribuciones no habitaules del mes que se liquida</t>
  </si>
  <si>
    <t>Apartado B</t>
  </si>
  <si>
    <t xml:space="preserve">Ganancia Sueldo Avual Complementario </t>
  </si>
  <si>
    <t>Apartado C</t>
  </si>
  <si>
    <t>Deducciones aComputar</t>
  </si>
  <si>
    <t>Apartado D</t>
  </si>
  <si>
    <t>Deducción Sueldo Anual Complementario</t>
  </si>
  <si>
    <t>GANANCIA NETA DEL MES QUE SE LIQUIDA</t>
  </si>
  <si>
    <t>1 + 2 + 3 - 4 - 5</t>
  </si>
  <si>
    <t>Ganancia neta de meses anteriores (dentro del mismo período fiscal)</t>
  </si>
  <si>
    <t>Monto</t>
  </si>
  <si>
    <t>GANANCIA NETA ACUMULADA AL MES QUE SE LIQUIDA</t>
  </si>
  <si>
    <t>6 + 7</t>
  </si>
  <si>
    <t>Deducciones personales acumuladas al mes que se liquida</t>
  </si>
  <si>
    <t>Apartado E</t>
  </si>
  <si>
    <t>Ganancia No Imponible</t>
  </si>
  <si>
    <t>Cargas de familia</t>
  </si>
  <si>
    <t>Deducción especial incrementada 1º parte</t>
  </si>
  <si>
    <t>Deducción especial incrementada 2º parte</t>
  </si>
  <si>
    <t>GANANCIA NETA SUJETA A IMPUESTO</t>
  </si>
  <si>
    <t>8 - suma(9)</t>
  </si>
  <si>
    <t>Impuesto Determinado</t>
  </si>
  <si>
    <t>Apartado F</t>
  </si>
  <si>
    <t>Pagos a cuenta</t>
  </si>
  <si>
    <t>Apartado G</t>
  </si>
  <si>
    <t>retenciones practicadas en meses anteriores en el respectivo período fiscal</t>
  </si>
  <si>
    <t>Apartado H</t>
  </si>
  <si>
    <t>Devoluciones efectuadas al beneficiario</t>
  </si>
  <si>
    <t>Importe a retener en el período</t>
  </si>
  <si>
    <t>11 - 12 - 13 +14</t>
  </si>
  <si>
    <t xml:space="preserve">$ . . . . . . . . . . . . . </t>
  </si>
  <si>
    <t>Se considera ganancia bruta al total de sumas abonadas en cada período mensual (sin deducción alguna), por cualquier concepto</t>
  </si>
  <si>
    <t>Asignaciones familiares</t>
  </si>
  <si>
    <t>Intereses por préstamos al empleador</t>
  </si>
  <si>
    <t>Indemnizaciones por causa de muerte o incapacidad, por accidente o enfermedad</t>
  </si>
  <si>
    <t>d</t>
  </si>
  <si>
    <t>Indemnizaciones por antigüedad</t>
  </si>
  <si>
    <t>Indemnizaciones por acogimiento a retiros voluntarios (sin exceder el monto de indemnizacion por despido)</t>
  </si>
  <si>
    <t>Servicios realizados en Tierra del Fuego, Antártida e Islas del Atlántico Sur (Ley 19.640)</t>
  </si>
  <si>
    <t>Aquellos que tengan tratamiento de exentos conforme a leyes especiales</t>
  </si>
  <si>
    <t>Indemnización por estabilidad y asignación gremial (art. 52 Ley 23.551) y por despido por causa embarazo (Art. 178 LCT)</t>
  </si>
  <si>
    <t>Gratificaciones por cese laboral por mutuo acuerdo (Art. 241 LCT)</t>
  </si>
  <si>
    <t>Adicional por material didáctivo abonado al personal docente, con un tope del 40% del MNI</t>
  </si>
  <si>
    <t>Compensación de gastos s/art. 10 Ley 27.555 Teletrabajo</t>
  </si>
  <si>
    <t>NO CONSTITUYEN GANANCIAS INTEGRANTES DE LA BASE DE CALCULO LOS MONTOS ABONADOS POR EL EMPLEADOR EN CONCEPTO DE:</t>
  </si>
  <si>
    <t>Bono por produtividad, fallo de caja o similares, hasta un 40% del MNI, para sueldos inferiores a $ 300.000,01</t>
  </si>
  <si>
    <t>Suplementos particulares s/art. 57 de la Ley 19.101 del personal militar</t>
  </si>
  <si>
    <t>ñ</t>
  </si>
  <si>
    <t>r</t>
  </si>
  <si>
    <t>Otorgamiento o pago documentado de cursos o seminarios de capacitación indispensables para el desempeño de tareas</t>
  </si>
  <si>
    <t xml:space="preserve">Reintegro de gastos de guardería, documentados, para hijos(as) o hijastros (as) de hasta tres años de edad, cuando el empleador no cuente con instalaciones a ese fin </t>
  </si>
  <si>
    <t>Provisión de herramientas educativas para hijos(as) o hihastros (as) menores de 18 o incapacitados para el tranajo (inc. g art. 103 bis de la LCT)</t>
  </si>
  <si>
    <t>Otorgamiento o pago documentado de cursos o seminarios de capacitación para hijos(as) o hijastros(as) o incapacitados para el trabajo, hasta el 40% del MNI</t>
  </si>
  <si>
    <t>APARTADO A: GANANCIA BRUTA</t>
  </si>
  <si>
    <t>APARTADO A: REMUNERACIONES NO HABITUALES</t>
  </si>
  <si>
    <t>Todos los meses deberán adicionarse a la ganancia bruta del mes (según apartado A) y las retribuciones no habituales previstas en el apartado B, una doceava parte de la suma de tales ganancias en concepto de SAC</t>
  </si>
  <si>
    <t>En los meses en que se abonen las cuotas del SAC, el empleador puede optar por:</t>
  </si>
  <si>
    <t>Ajustar el SAC a considerar en cada semestre al valor efectivamente abonado en cada cuota</t>
  </si>
  <si>
    <t>APARTADO C: SUELDO ANUAL COMPLEMENTARIO GRAVADO</t>
  </si>
  <si>
    <t>APARTADO D: DEDUCCIONES</t>
  </si>
  <si>
    <t>Personal de Casas Particulares</t>
  </si>
  <si>
    <t>Aportes a caja en la medida que sea obligatorio para el beneficiario</t>
  </si>
  <si>
    <t>40% MNI. Si es transporte a larga distancia, hasta el MNI</t>
  </si>
  <si>
    <t>APARTADO E: DEDUCCIONES PERSONALES</t>
  </si>
  <si>
    <t>No pueden superar la Ganancia Neta acumulada del mes que se liquida.</t>
  </si>
  <si>
    <t>Jubilados Patagonia</t>
  </si>
  <si>
    <t>Jubilados zona diferencial</t>
  </si>
  <si>
    <t>Porc. deduc.</t>
  </si>
  <si>
    <t>por cada</t>
  </si>
  <si>
    <t>hijo</t>
  </si>
  <si>
    <t>REx01</t>
  </si>
  <si>
    <t>NEx02</t>
  </si>
  <si>
    <t>REx00</t>
  </si>
  <si>
    <t>NEx00</t>
  </si>
  <si>
    <t>NEx03</t>
  </si>
  <si>
    <t>Material Didáctico Personal Docente</t>
  </si>
  <si>
    <t>Reintegro de gastos cursos P/para hijos.</t>
  </si>
  <si>
    <t>Material Didáctico Personal Docente - Exento</t>
  </si>
  <si>
    <t>Material Didáctico Personal Docente - Gravado</t>
  </si>
  <si>
    <t>Reintegro de gastos cursos P/para hijos - Exento</t>
  </si>
  <si>
    <t>Reintegro de gastos cursos P/para hijos - Gravado</t>
  </si>
  <si>
    <t>Movilidad y Viáticos</t>
  </si>
  <si>
    <t>El sistema permite SÓLO 14 liquidaciones (UNA POR MES Y LAS DOS CUOTAS DE AGUINALDO) en el año más una liquidación final</t>
  </si>
  <si>
    <t>RETENCIONES / DEVOLUCIONES EFECTUADAS EN EL MES</t>
  </si>
  <si>
    <t>Retención/Devolución total a efectuar en el mes:</t>
  </si>
  <si>
    <t xml:space="preserve">Otros Haberes Remunerativos no alcanzados en Ganancias </t>
  </si>
  <si>
    <t>Reintegro de gastos cursos p/para hijos.</t>
  </si>
  <si>
    <t>REx02</t>
  </si>
  <si>
    <t>NEx04</t>
  </si>
  <si>
    <t>Otros conceptos exentos, sin topes</t>
  </si>
  <si>
    <t>Movilidad y Viáticos (Remunerativos)</t>
  </si>
  <si>
    <t>Movilidad y Viáticos (No Remunerativos)</t>
  </si>
  <si>
    <t>Movilidad y Viáticos - Exento No remunerativo</t>
  </si>
  <si>
    <t>Movilidad y Viáticos - Exento Remunerativo</t>
  </si>
  <si>
    <t>Movilidad y Viáticos - Gravado Remunerativo</t>
  </si>
  <si>
    <t>Movilidad y Viáticos - Gravado No Remunerativo</t>
  </si>
  <si>
    <t>Cuotas Partes Fdo. Comun Inversion</t>
  </si>
  <si>
    <t>MONTO TOTAL REALMENTE RETENIDO / DEVUELTO (Positivo / Negativo) EN EL MES</t>
  </si>
  <si>
    <t>En los casos en que haya más de una liquidación por mes, sumar los datos en la misma columna .</t>
  </si>
  <si>
    <t>Usar las filas que dicen "Retenciones / Devoluciones efectuadas en el mes " para cargar los efectivamente retenido o devuelto en cada mes. Si se hacen varias liquidaciones en el mismo mes, aconsejo poner los montos en distintos renglones.</t>
  </si>
  <si>
    <t>Si por alguna razón se establece que una devolución de retenciones se haga en cuotas, en la liquidación donde se produzca dicha determinación, en esta planilla hay que informar el total de devolución a efectuar (como si se devolviera todo en una sola vez).</t>
  </si>
  <si>
    <t>Es fundamental colocar la fecha de pago para que el sistema tenga en cuenta el mes a considerar.</t>
  </si>
  <si>
    <t>Plus vacacional, ajuste de haberes de años anteriores, gratificaciones extraordinarias, etc (excepto SAC), los que a los fines de la determinación del impuesto deberán ser imputados en forma proporcional al mes de pago y los meses que resten hasta concluir el año fiscal</t>
  </si>
  <si>
    <t>INSTRUCTIVO Y CRITERIOS ADOPTADOS</t>
  </si>
  <si>
    <t>En este caso se consideran las Deducciones Personales a pleno, y se deben cargar el 40% de los Honorarios Médicos abonados en el año, las percepciones sufridas por compras en el exterior o viajes, y el impuesto sobre los movimientos bancarios.</t>
  </si>
  <si>
    <t>Recordar que en los casos de los conceptos no habituales, si los mismos no superan el 20% de la remuneración habitual del empleado, el empleador puede optar de considerarlos en el cálculo como "Habituales". En tal caso informarlos como remuneraciones habituales.</t>
  </si>
  <si>
    <t>CRITERIOS IMPOSITIVOS ADOPTADOS</t>
  </si>
  <si>
    <t xml:space="preserve">Si los criterios adoptados en la presente no son compartidos por los usuarios, mandarme un mail fundamentando su opinión. </t>
  </si>
  <si>
    <t>Aguinaldo Exento</t>
  </si>
  <si>
    <t>Opciòn a)</t>
  </si>
  <si>
    <t>se toma como tope el 50% del sueldo promedio</t>
  </si>
  <si>
    <t>Opción b)</t>
  </si>
  <si>
    <t>LOS AGUINALDOS DEBEN IR EN COLUMNA POR SEPARADO DEL SUELDO, y en sólo una columna por semestre.</t>
  </si>
  <si>
    <t>REMUNERACIONES ABONADAS POR OTROS EMPLEADORES (informadas en Siradig)</t>
  </si>
  <si>
    <t>Bono por productividad, falla de caja, etc - (Remunerativo)</t>
  </si>
  <si>
    <t>Bono por productividad, falla de caja, etc - (No Remunerativo)</t>
  </si>
  <si>
    <t>NEx01</t>
  </si>
  <si>
    <t>Bonos y Similares - Exento Remunerativo</t>
  </si>
  <si>
    <t>Bonos y Similares - Exento No Remunerativo</t>
  </si>
  <si>
    <t>Bonos y Similares - Gravado Remunerativo</t>
  </si>
  <si>
    <t>Bonos y Similares - Gravado No Remunerativo</t>
  </si>
  <si>
    <t>40%/100% MNI</t>
  </si>
  <si>
    <t xml:space="preserve">Porcentaje deducible en viáticos respecto del MNI  </t>
  </si>
  <si>
    <t>Viáticos y Movilidad exentos</t>
  </si>
  <si>
    <t>DOCEAVA PARTE DE AGUINALDO O AGUINALDO NO EXENTO</t>
  </si>
  <si>
    <t>En los casos en que se calcula en forma semestral, o en la liquidación anual/final, y resulta exento:</t>
  </si>
  <si>
    <t>sobre el tope mensual para el primer tramo</t>
  </si>
  <si>
    <t>sobre el sueldo promedio</t>
  </si>
  <si>
    <t>SUELPROM</t>
  </si>
  <si>
    <t>TOPEMENS</t>
  </si>
  <si>
    <t>El usuario debe considerar (DE ACUERDO CON SU INTERPRETACION) que el tope exento del 50% se considera:</t>
  </si>
  <si>
    <t>EN LA HOJA DE CADA EMPLEADO, SOLO SE DEBEN CARGAR DATOS EN LAS CELDAS SOMBREADAS EN VERDE.</t>
  </si>
  <si>
    <t>Sueldo Anual complementario, para remuneraciones inferiores a $ 150.000,01</t>
  </si>
  <si>
    <t>Diferencia entre valor de las horas extras y el de las horas ordinarias percibidas por días feriados, no laborables, inhábiles y fines de semana o de descanso semanal</t>
  </si>
  <si>
    <t>Para Corredores y Viajantes de Comercio que usen vehículo propio, la amortización vehiculo e intereses dedudas relativas a adquisición.</t>
  </si>
  <si>
    <t>Asimismo, se detraerán una doceava parte de las deducciones a computar en dicho mes, en concpeto de deducciones del SAC</t>
  </si>
  <si>
    <t>En la Liquidación Anual o Final hacer los ajustes correspondientes.</t>
  </si>
  <si>
    <t>se toma como tope el 50% del sueldo exento máximo determinado por la AFIP</t>
  </si>
  <si>
    <t>En los casos en que el Aguinaldo no se encuentre exento, ELEGIR EL METODO DEL CALCULO SOBRE EL AGUINALDO (según lo dispuesto en el Anexo II RG 4003 actualizada, apartado C), indicándolo en la hoja "Tablas"</t>
  </si>
  <si>
    <t>Bono por productividad, falla de caja o similiares; Viáticos y Movilidad ya sea con tope del 40% o 100% del MNI); y Material Didáctico Docente</t>
  </si>
  <si>
    <t>Hay varias interpretaciones</t>
  </si>
  <si>
    <t xml:space="preserve">Por ejemplo: </t>
  </si>
  <si>
    <t xml:space="preserve">En esta planilla, POR SIMPLICIDAD DE CONFECCION DE FORMULAS, en cada mes, los comparo con el MNI del mismo mes, no contra el acumulado del MNI ni con el MNI anual total. Lo ajusto en la liquidación anual/final. </t>
  </si>
  <si>
    <t>Este criterio trae diferencia en la determinación del impuesto, pero no son tan significantes.</t>
  </si>
  <si>
    <t>Supongamos un empleado en el segundo o tercer tramo (o sea que es un empleado cuyo sueldo es mayor a los $ 150.000), que por Bono por Productividad en enero cobró $ 5.000 y en febrero $ 8.000, en ambos casos los comparo contra $ 5,589,28 (40% del MNI mensual). En enero deduzco $ 5.000 y en febrero $  5.589,28, mientras que lo correcto sería que en enero tomara $ 5.000 y en febrero $  6.178,56, acumulando $ 11.178,56 (40% MNI acumulado a febrero $ 11.178,56, monto abonado acumulado $ 13.000). En este caso se perjudica el empleado (pero no es tan significativo), pero se ajusta en la Anual. Si durante una parte del año el empleado tiene sueldo menor a $ 150.000, lo favorezco, ya que al tomar una menor deducción por Bono, incremento en ese mes la deducción especial por el primer tramo. y arrastrando este valor adicional a liquidación anual/final.</t>
  </si>
  <si>
    <t>Por estas pequeñas diferencias en el impuesto ¿Uds. creen que la AFIP mandará una inspección?</t>
  </si>
  <si>
    <t>Pueden elegir a su criterio cuál de las dos opciones eligen, en la hoja "Tablas"</t>
  </si>
  <si>
    <t>Como comentó un usuario, la AFIP, con los datos del Libro de Sueldos Digital y el Siradig Trabajador podría hacer el cálculo del impuesto directamente. Sólo habría que agregar en el Libro Digital las fechas de pago</t>
  </si>
  <si>
    <t>Total Deducible (no debe generar Ganancia Sujeta a Impto. negativa):</t>
  </si>
  <si>
    <t>¿qué minimo no imponible se toma para los casos de Zona Patagónica?</t>
  </si>
  <si>
    <t xml:space="preserve">En esta planilla, si el empleado trabaja en zona patagónica, en los casos en que hay que comparar contra el MNI, lo hago contra el MNI correspondiente a esa zona. </t>
  </si>
  <si>
    <t>Percepciones sobre Consumos Exterior y compras Moneda Extranjera</t>
  </si>
  <si>
    <t>desde</t>
  </si>
  <si>
    <t>hasta</t>
  </si>
  <si>
    <t>Deduccion</t>
  </si>
  <si>
    <t>Tope 1º aguinaldo</t>
  </si>
  <si>
    <t>Tope 2º aguinaldo</t>
  </si>
  <si>
    <t>VALORES DEL ANEXO IV, MES POR MES</t>
  </si>
  <si>
    <t>promedio 1º sem.</t>
  </si>
  <si>
    <t>promedio 2º sem.</t>
  </si>
  <si>
    <t>Cant. meses 1º sem.</t>
  </si>
  <si>
    <t>Cant. meses 2º sem.</t>
  </si>
  <si>
    <t>NO ELIMINAR NI INSERTAR COLUMNAS Y/O FILAS EN LA HOJA DE LOS LEGAJOS.</t>
  </si>
  <si>
    <t xml:space="preserve">Promedio anual: </t>
  </si>
  <si>
    <t>EL SISTEMA NO TIENE PREVISTO:</t>
  </si>
  <si>
    <t>* EL PAGO DE MÁS DE DOS AGUINALDOS AL AÑO. En el caso de que haya pagos por ajustes de aguinaldo, analicen en cada caso dónde poner esos montos adicionales, y en tal caso no usar el renglón de aguinaldo)</t>
  </si>
  <si>
    <t>* La variación final por ubicación geográfica</t>
  </si>
  <si>
    <t>Sueldo Promedio (sin aguinaldo), a considerar en el período liquidado</t>
  </si>
  <si>
    <t>es el organismo encargado de abonarle la jubilación el encargado de hacerles las retenciones, entidades que no creo que usen esta planilla.</t>
  </si>
  <si>
    <t>Fecha de pago (en base a esta fecha se toman las deducciones):</t>
  </si>
  <si>
    <t>LAS HOJAS ESTAN TOTALMENTE DESPROTEGIDAS, POR LO QUE PUEDEN VARIAR LAS FORMULAS A SU GUSTO</t>
  </si>
  <si>
    <t>SECTOR DE CARGA DE DATOS - SOLO EN CELDAS COLOREADAS</t>
  </si>
  <si>
    <t>SUELDOS PERCIBIDOS</t>
  </si>
  <si>
    <t>Calculado al pie</t>
  </si>
  <si>
    <t>Ganancia Neta del mes (no acumulada, es para determinar el monto de la DE Tramo 1)</t>
  </si>
  <si>
    <t>Hijos (acumulado)</t>
  </si>
  <si>
    <t>Mínimo No Imponible (acumulado)</t>
  </si>
  <si>
    <t>Deducción Especial (acumulada)</t>
  </si>
  <si>
    <t>Cónyuge (acumulado)</t>
  </si>
  <si>
    <t xml:space="preserve">EL SEGUNDO AGUINALDO PONERLO SIEMPRE EN LA ULTIMA COLUMNA QUE USEN, DE MANERA QUE NO HAYA OTRA LIQUIDACION EN COLUMNA POSTERIOR. </t>
  </si>
  <si>
    <t>Hacer una hoja por empleado</t>
  </si>
  <si>
    <t xml:space="preserve">No completé los valores de la deduccion especial para jubilados (que cumplan determinados requisitos), ya que si cobra más jubilación que sueldo, </t>
  </si>
  <si>
    <t>En este caso no deberá hacerse retención/devolución al pagar cada aguinaldo</t>
  </si>
  <si>
    <t>MONTO DE LA RET/DEV. TOTAL A EFECTUAR EN EL PERIODO (CON TOPE 35%)</t>
  </si>
  <si>
    <t>Retención/Devolución</t>
  </si>
  <si>
    <t>SECTOR PARA F.1357</t>
  </si>
  <si>
    <t>03-01</t>
  </si>
  <si>
    <t>03-02</t>
  </si>
  <si>
    <t>03-03</t>
  </si>
  <si>
    <t>03-04</t>
  </si>
  <si>
    <t>03-05</t>
  </si>
  <si>
    <t>03-06</t>
  </si>
  <si>
    <t>03-08</t>
  </si>
  <si>
    <t>03-09</t>
  </si>
  <si>
    <t>03-10</t>
  </si>
  <si>
    <t>03-07</t>
  </si>
  <si>
    <t>03-11</t>
  </si>
  <si>
    <t>03-12</t>
  </si>
  <si>
    <t>03-13</t>
  </si>
  <si>
    <t>03-14</t>
  </si>
  <si>
    <t>03-15</t>
  </si>
  <si>
    <t>03-16</t>
  </si>
  <si>
    <t>03-17</t>
  </si>
  <si>
    <t>03-18</t>
  </si>
  <si>
    <t>03-19</t>
  </si>
  <si>
    <t>03-20</t>
  </si>
  <si>
    <t>03-21</t>
  </si>
  <si>
    <t>03-22</t>
  </si>
  <si>
    <t>03-27</t>
  </si>
  <si>
    <t>03-28</t>
  </si>
  <si>
    <t>EMPRESA</t>
  </si>
  <si>
    <t>CUIT</t>
  </si>
  <si>
    <t>AÑO</t>
  </si>
  <si>
    <t>Afip y sus archivos SA</t>
  </si>
  <si>
    <t>33-69345023-9</t>
  </si>
  <si>
    <t>NOMBRE DEL ARCHIVO A GENERAR</t>
  </si>
  <si>
    <t>SECUENCIA</t>
  </si>
  <si>
    <t>Para el Registro tipo 1:</t>
  </si>
  <si>
    <t>Período Informado</t>
  </si>
  <si>
    <t>Para la anual:</t>
  </si>
  <si>
    <t>aaaa00</t>
  </si>
  <si>
    <t>Para las restantes</t>
  </si>
  <si>
    <t>aaaaMM</t>
  </si>
  <si>
    <t>Tipo de presentación:</t>
  </si>
  <si>
    <t>1 - Anual</t>
  </si>
  <si>
    <t>2 - Final</t>
  </si>
  <si>
    <t>3 - Informativa</t>
  </si>
  <si>
    <t>4 - Anual Distracto enero/marzo</t>
  </si>
  <si>
    <t>Registro</t>
  </si>
  <si>
    <t>Uno solo por archivo</t>
  </si>
  <si>
    <t>Versión</t>
  </si>
  <si>
    <t>REGISTROS</t>
  </si>
  <si>
    <t>Uno por c/empleado</t>
  </si>
  <si>
    <t>Nombre Hoja</t>
  </si>
  <si>
    <t>fin de tabla</t>
  </si>
  <si>
    <t>SECTOR DE CALCULOS - No cargar nada en este rubro de aquí hacia abajo</t>
  </si>
  <si>
    <t>Para este item, hay dos posibles topes: el 40% del MNI o el 100% del MNI dependiendo la actividad del empleado. Hay que seleccionar el porcentaje en cada mes,. en las celdas de la fila correspondiente (luego dbro Deducciones permitidas)</t>
  </si>
  <si>
    <t>Ante probables errores en el diseño de la presente, favor de enviar mail a "r_m_santoro@hotmail.com". En este caso, enviar las observaciones con ejemplos y analizaré las correcciones a realizar.</t>
  </si>
  <si>
    <t>Bono por productividad: algunos especialistas  indicaron que la comparación de lo cobrado por ese item (acumulado al mes de pago), se compara con el monto total ANUAL del 40% del MNI, y no contra el proporcional del 40% del MNI acumulado al mes de pago. Otros aplicaron el criterio de comparar contra el proporcional.</t>
  </si>
  <si>
    <t>No tengo en cuenta el caso de jubilados, ya se dan dos opcionbes:</t>
  </si>
  <si>
    <t>Si el agente de retención es quien abona la jubilación, que el Ente se encargue de hacer el cálculo.</t>
  </si>
  <si>
    <t>Si el agente de retención es quien abona los sueldos, no corresponde el beneficio que tienen algunos jubilados con respecto a los Mínimos No Imponibles (8 Jubilac. mínimas), y por ende se aplican las tablas tablas generales</t>
  </si>
  <si>
    <t>Limpia</t>
  </si>
  <si>
    <t>No es responsabilidad del autor los resultados obtenidos con la aplicación. Cada liquidación tiene su particularidad.  Para realizar una correcta liquidación se recomienda consulte a un Contador Público Matriculado.</t>
  </si>
  <si>
    <t>Créditos</t>
  </si>
  <si>
    <t>Autor: Rubén Santoro</t>
  </si>
  <si>
    <t>Publicado por www.ignacioonline.com.ar</t>
  </si>
  <si>
    <t>Planilla Retenciones Ganancias cuarta Categoría en Relaación de dependencia 2022</t>
  </si>
  <si>
    <t>Este libro se compone 7 hojas para estimar retenciones de ganancias 4ta categorìa para empleados en relación de dependencia 2022. Incorpora cambios RG 5226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</si>
</sst>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quot;$&quot;* #,##0.00_);_(&quot;$&quot;* \(#,##0.00\);_(&quot;$&quot;* &quot;-&quot;??_);_(@_)"/>
    <numFmt numFmtId="166" formatCode="_(* #,##0.00_);_(* \(#,##0.00\);_(* &quot;-&quot;??_);_(@_)"/>
    <numFmt numFmtId="167" formatCode="_ * #,##0.00_ ;_ * \-#,##0.00_ ;_ * &quot;-&quot;??_ ;_ @_ "/>
    <numFmt numFmtId="168" formatCode="#,##0_ ;\-#,##0\ "/>
  </numFmts>
  <fonts count="29" x14ac:knownFonts="1">
    <font>
      <sz val="10"/>
      <name val="Times New Roman"/>
    </font>
    <font>
      <b/>
      <sz val="10"/>
      <name val="Times New Roman"/>
      <family val="1"/>
    </font>
    <font>
      <sz val="10"/>
      <name val="Times New Roman"/>
      <family val="1"/>
    </font>
    <font>
      <b/>
      <sz val="10"/>
      <name val="Times New Roman"/>
      <family val="1"/>
    </font>
    <font>
      <sz val="10"/>
      <name val="Times New Roman"/>
      <family val="1"/>
    </font>
    <font>
      <sz val="8"/>
      <color indexed="81"/>
      <name val="Tahoma"/>
      <family val="2"/>
    </font>
    <font>
      <sz val="14"/>
      <color indexed="81"/>
      <name val="Tahoma"/>
      <family val="2"/>
    </font>
    <font>
      <b/>
      <sz val="14"/>
      <color indexed="81"/>
      <name val="Tahoma"/>
      <family val="2"/>
    </font>
    <font>
      <sz val="10"/>
      <color indexed="9"/>
      <name val="Times New Roman"/>
      <family val="1"/>
    </font>
    <font>
      <sz val="10"/>
      <color indexed="10"/>
      <name val="Times New Roman"/>
      <family val="1"/>
    </font>
    <font>
      <sz val="8"/>
      <name val="Times New Roman"/>
      <family val="1"/>
    </font>
    <font>
      <b/>
      <sz val="8"/>
      <color indexed="81"/>
      <name val="Tahoma"/>
      <family val="2"/>
    </font>
    <font>
      <b/>
      <sz val="10"/>
      <color indexed="81"/>
      <name val="Tahoma"/>
      <family val="2"/>
    </font>
    <font>
      <sz val="8"/>
      <name val="Times New Roman"/>
      <family val="1"/>
    </font>
    <font>
      <sz val="10"/>
      <color theme="0"/>
      <name val="Times New Roman"/>
      <family val="1"/>
    </font>
    <font>
      <sz val="9"/>
      <color indexed="81"/>
      <name val="Tahoma"/>
      <family val="2"/>
    </font>
    <font>
      <b/>
      <sz val="9"/>
      <color indexed="81"/>
      <name val="Tahoma"/>
      <family val="2"/>
    </font>
    <font>
      <b/>
      <sz val="12"/>
      <name val="Times New Roman"/>
      <family val="1"/>
    </font>
    <font>
      <u/>
      <sz val="10"/>
      <color theme="10"/>
      <name val="Times New Roman"/>
    </font>
    <font>
      <b/>
      <sz val="12"/>
      <color theme="7" tint="-0.499984740745262"/>
      <name val="Calibri"/>
      <family val="2"/>
      <scheme val="minor"/>
    </font>
    <font>
      <sz val="10"/>
      <name val="Calibri"/>
      <family val="2"/>
      <scheme val="minor"/>
    </font>
    <font>
      <sz val="12"/>
      <name val="Calibri"/>
      <family val="2"/>
      <scheme val="minor"/>
    </font>
    <font>
      <sz val="11"/>
      <name val="Calibri"/>
      <family val="2"/>
      <scheme val="minor"/>
    </font>
    <font>
      <sz val="10"/>
      <color theme="7" tint="-0.499984740745262"/>
      <name val="Times New Roman"/>
      <family val="1"/>
    </font>
    <font>
      <sz val="10"/>
      <color theme="7" tint="-0.499984740745262"/>
      <name val="Calibri"/>
      <family val="2"/>
      <scheme val="minor"/>
    </font>
    <font>
      <b/>
      <u/>
      <sz val="11"/>
      <color theme="7" tint="-0.499984740745262"/>
      <name val="Calibri"/>
      <family val="2"/>
      <scheme val="minor"/>
    </font>
    <font>
      <sz val="11"/>
      <color theme="7" tint="-0.499984740745262"/>
      <name val="Calibri"/>
      <family val="2"/>
      <scheme val="minor"/>
    </font>
    <font>
      <b/>
      <sz val="11"/>
      <color theme="7" tint="-0.499984740745262"/>
      <name val="Calibri"/>
      <family val="2"/>
      <scheme val="minor"/>
    </font>
    <font>
      <u/>
      <sz val="10"/>
      <color theme="7" tint="-0.499984740745262"/>
      <name val="Times New Roman"/>
      <family val="1"/>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gray0625"/>
    </fill>
    <fill>
      <patternFill patternType="solid">
        <fgColor theme="6" tint="0.599963377788628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47">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s>
  <cellStyleXfs count="3">
    <xf numFmtId="0" fontId="0" fillId="0" borderId="0"/>
    <xf numFmtId="0" fontId="2" fillId="0" borderId="0"/>
    <xf numFmtId="0" fontId="18" fillId="0" borderId="0" applyNumberFormat="0" applyFill="0" applyBorder="0" applyAlignment="0" applyProtection="0"/>
  </cellStyleXfs>
  <cellXfs count="501">
    <xf numFmtId="0" fontId="0" fillId="0" borderId="0" xfId="0"/>
    <xf numFmtId="39" fontId="0" fillId="0" borderId="0" xfId="0" applyNumberFormat="1"/>
    <xf numFmtId="4" fontId="0" fillId="0" borderId="0" xfId="0" applyNumberFormat="1"/>
    <xf numFmtId="0" fontId="0" fillId="0" borderId="0" xfId="0" applyFill="1"/>
    <xf numFmtId="0" fontId="4" fillId="0" borderId="0" xfId="0" applyFont="1"/>
    <xf numFmtId="0" fontId="0" fillId="0" borderId="0" xfId="0" applyFill="1" applyBorder="1"/>
    <xf numFmtId="0" fontId="3" fillId="0" borderId="0" xfId="0" applyFont="1"/>
    <xf numFmtId="0" fontId="0" fillId="0" borderId="0" xfId="0" quotePrefix="1"/>
    <xf numFmtId="0" fontId="0" fillId="0" borderId="0" xfId="0" applyAlignment="1" applyProtection="1">
      <alignment horizontal="center"/>
    </xf>
    <xf numFmtId="4" fontId="0" fillId="0" borderId="0" xfId="0" applyNumberFormat="1" applyProtection="1"/>
    <xf numFmtId="0" fontId="0" fillId="0" borderId="2" xfId="0" applyFill="1" applyBorder="1" applyAlignment="1" applyProtection="1">
      <alignment horizontal="center"/>
    </xf>
    <xf numFmtId="167" fontId="0" fillId="0" borderId="4" xfId="0" applyNumberFormat="1" applyFill="1" applyBorder="1" applyProtection="1"/>
    <xf numFmtId="167" fontId="0" fillId="0" borderId="4" xfId="0" applyNumberFormat="1" applyFill="1" applyBorder="1" applyAlignment="1" applyProtection="1">
      <alignment horizontal="center"/>
    </xf>
    <xf numFmtId="0" fontId="0" fillId="0" borderId="0" xfId="0" applyFill="1" applyBorder="1" applyAlignment="1" applyProtection="1">
      <alignment horizontal="center"/>
    </xf>
    <xf numFmtId="0" fontId="0" fillId="0" borderId="0" xfId="0" applyProtection="1"/>
    <xf numFmtId="0" fontId="2" fillId="0" borderId="0" xfId="0" applyFont="1" applyProtection="1"/>
    <xf numFmtId="9" fontId="2" fillId="0" borderId="0" xfId="0" applyNumberFormat="1" applyFont="1" applyProtection="1"/>
    <xf numFmtId="0" fontId="1" fillId="0" borderId="0" xfId="0" applyFont="1" applyProtection="1"/>
    <xf numFmtId="0" fontId="13" fillId="0" borderId="0" xfId="0" applyFont="1" applyAlignment="1" applyProtection="1">
      <alignment horizontal="center" vertical="center" wrapText="1"/>
    </xf>
    <xf numFmtId="0" fontId="4" fillId="0" borderId="0" xfId="0" applyFont="1" applyBorder="1" applyProtection="1"/>
    <xf numFmtId="0" fontId="0" fillId="0" borderId="4" xfId="0" applyFill="1" applyBorder="1" applyAlignment="1" applyProtection="1">
      <alignment horizontal="center"/>
    </xf>
    <xf numFmtId="0" fontId="0" fillId="0" borderId="0" xfId="0" applyFill="1" applyProtection="1"/>
    <xf numFmtId="0" fontId="4" fillId="0" borderId="0" xfId="0" applyFont="1" applyFill="1" applyProtection="1"/>
    <xf numFmtId="0" fontId="4" fillId="0" borderId="4" xfId="0" applyFont="1" applyBorder="1" applyProtection="1"/>
    <xf numFmtId="0" fontId="4" fillId="0" borderId="13" xfId="0" quotePrefix="1" applyFont="1" applyFill="1" applyBorder="1" applyAlignment="1" applyProtection="1">
      <alignment horizontal="left"/>
    </xf>
    <xf numFmtId="4" fontId="0" fillId="0" borderId="13" xfId="0" applyNumberFormat="1" applyFill="1" applyBorder="1" applyProtection="1"/>
    <xf numFmtId="0" fontId="4" fillId="0" borderId="4" xfId="0" applyFont="1" applyFill="1" applyBorder="1" applyAlignment="1" applyProtection="1">
      <alignment horizontal="left"/>
    </xf>
    <xf numFmtId="0" fontId="4" fillId="0" borderId="0" xfId="0" applyFont="1" applyProtection="1"/>
    <xf numFmtId="167" fontId="0" fillId="0" borderId="4" xfId="0" applyNumberFormat="1" applyFill="1" applyBorder="1" applyAlignment="1" applyProtection="1">
      <alignment horizontal="right"/>
    </xf>
    <xf numFmtId="0" fontId="4" fillId="0" borderId="19" xfId="0" applyFont="1" applyFill="1" applyBorder="1" applyProtection="1"/>
    <xf numFmtId="0" fontId="4" fillId="0" borderId="19" xfId="0" applyFont="1" applyFill="1" applyBorder="1" applyAlignment="1" applyProtection="1">
      <alignment horizontal="center"/>
    </xf>
    <xf numFmtId="4" fontId="0" fillId="0" borderId="0" xfId="0" applyNumberFormat="1" applyFill="1" applyBorder="1" applyProtection="1"/>
    <xf numFmtId="167" fontId="3" fillId="0" borderId="4" xfId="0" applyNumberFormat="1" applyFont="1" applyFill="1" applyBorder="1" applyProtection="1"/>
    <xf numFmtId="167" fontId="3" fillId="0" borderId="20" xfId="0" applyNumberFormat="1" applyFont="1" applyFill="1" applyBorder="1" applyProtection="1"/>
    <xf numFmtId="0" fontId="0" fillId="0" borderId="0" xfId="0" applyBorder="1" applyProtection="1"/>
    <xf numFmtId="0" fontId="4" fillId="0" borderId="14" xfId="0" applyFont="1" applyBorder="1" applyProtection="1"/>
    <xf numFmtId="39" fontId="0" fillId="0" borderId="20" xfId="0" applyNumberFormat="1" applyFill="1" applyBorder="1" applyProtection="1"/>
    <xf numFmtId="167" fontId="0" fillId="0" borderId="20" xfId="0" applyNumberFormat="1" applyFill="1" applyBorder="1" applyProtection="1"/>
    <xf numFmtId="0" fontId="3" fillId="0" borderId="0" xfId="0" applyFont="1" applyFill="1" applyAlignment="1" applyProtection="1">
      <alignment horizontal="center"/>
    </xf>
    <xf numFmtId="4" fontId="0" fillId="0" borderId="0" xfId="0" applyNumberFormat="1" applyFill="1" applyProtection="1"/>
    <xf numFmtId="0" fontId="3" fillId="0" borderId="0" xfId="0" applyFont="1" applyFill="1" applyBorder="1" applyAlignment="1" applyProtection="1">
      <alignment horizontal="center"/>
    </xf>
    <xf numFmtId="0" fontId="3" fillId="0" borderId="2" xfId="0" applyFont="1" applyFill="1" applyBorder="1" applyAlignment="1" applyProtection="1">
      <alignment horizontal="center"/>
    </xf>
    <xf numFmtId="0" fontId="4" fillId="0" borderId="4" xfId="0" applyFont="1" applyFill="1" applyBorder="1" applyProtection="1"/>
    <xf numFmtId="0" fontId="0" fillId="0" borderId="4" xfId="0" applyFill="1" applyBorder="1" applyProtection="1"/>
    <xf numFmtId="167" fontId="0" fillId="0" borderId="11" xfId="0" applyNumberFormat="1" applyFill="1" applyBorder="1" applyProtection="1"/>
    <xf numFmtId="0" fontId="0" fillId="0" borderId="19" xfId="0" applyFill="1" applyBorder="1" applyProtection="1"/>
    <xf numFmtId="0" fontId="4" fillId="0" borderId="0" xfId="0" applyFont="1" applyAlignment="1" applyProtection="1">
      <alignment horizontal="center"/>
    </xf>
    <xf numFmtId="39" fontId="0" fillId="0" borderId="0" xfId="0" applyNumberFormat="1" applyProtection="1"/>
    <xf numFmtId="0" fontId="2" fillId="0" borderId="4" xfId="0" applyFont="1" applyFill="1" applyBorder="1" applyAlignment="1" applyProtection="1">
      <alignment horizontal="left"/>
    </xf>
    <xf numFmtId="0" fontId="2" fillId="0" borderId="4" xfId="0" applyFont="1" applyBorder="1" applyProtection="1"/>
    <xf numFmtId="0" fontId="0" fillId="0" borderId="4" xfId="0" applyBorder="1"/>
    <xf numFmtId="167" fontId="1" fillId="0" borderId="4" xfId="0" applyNumberFormat="1" applyFont="1" applyFill="1" applyBorder="1" applyProtection="1"/>
    <xf numFmtId="0" fontId="2" fillId="0" borderId="0" xfId="0" applyFont="1"/>
    <xf numFmtId="0" fontId="4" fillId="0" borderId="0" xfId="0" applyFont="1" applyFill="1" applyBorder="1" applyProtection="1"/>
    <xf numFmtId="14" fontId="0" fillId="0" borderId="0" xfId="0" applyNumberFormat="1" applyFill="1" applyBorder="1" applyAlignment="1" applyProtection="1">
      <alignment horizontal="center"/>
    </xf>
    <xf numFmtId="0" fontId="2" fillId="0" borderId="19" xfId="0" applyFont="1" applyBorder="1" applyProtection="1"/>
    <xf numFmtId="168" fontId="0" fillId="0" borderId="4" xfId="0" applyNumberFormat="1" applyFill="1" applyBorder="1" applyAlignment="1" applyProtection="1">
      <alignment horizontal="center"/>
    </xf>
    <xf numFmtId="0" fontId="0" fillId="0" borderId="0" xfId="0" applyAlignment="1">
      <alignment wrapText="1"/>
    </xf>
    <xf numFmtId="0" fontId="2" fillId="0" borderId="4" xfId="0" applyFont="1" applyBorder="1"/>
    <xf numFmtId="0" fontId="2" fillId="0" borderId="4" xfId="0" applyFont="1" applyBorder="1" applyAlignment="1">
      <alignment wrapText="1"/>
    </xf>
    <xf numFmtId="0" fontId="0" fillId="0" borderId="4" xfId="0" applyBorder="1" applyAlignment="1">
      <alignment wrapText="1"/>
    </xf>
    <xf numFmtId="0" fontId="2" fillId="0" borderId="4" xfId="0" applyFont="1" applyBorder="1" applyAlignment="1">
      <alignment vertical="center"/>
    </xf>
    <xf numFmtId="0" fontId="2" fillId="0" borderId="4" xfId="0" applyFont="1" applyBorder="1" applyAlignment="1">
      <alignment vertical="center" wrapText="1"/>
    </xf>
    <xf numFmtId="0" fontId="0" fillId="0" borderId="4" xfId="0" applyBorder="1" applyAlignment="1">
      <alignment vertical="center" wrapText="1"/>
    </xf>
    <xf numFmtId="0" fontId="2" fillId="0" borderId="4" xfId="0" applyFont="1" applyFill="1" applyBorder="1" applyAlignment="1">
      <alignment vertical="center"/>
    </xf>
    <xf numFmtId="9" fontId="0" fillId="0" borderId="4" xfId="0" applyNumberFormat="1" applyBorder="1" applyAlignment="1">
      <alignment vertical="center" wrapText="1"/>
    </xf>
    <xf numFmtId="9" fontId="2" fillId="0" borderId="4" xfId="0" applyNumberFormat="1" applyFont="1" applyBorder="1" applyAlignment="1">
      <alignment vertical="center" wrapText="1"/>
    </xf>
    <xf numFmtId="167" fontId="0" fillId="0" borderId="0" xfId="0" applyNumberFormat="1" applyFill="1" applyBorder="1" applyProtection="1"/>
    <xf numFmtId="167" fontId="0" fillId="0" borderId="13" xfId="0" applyNumberFormat="1" applyFill="1" applyBorder="1" applyProtection="1"/>
    <xf numFmtId="39" fontId="0" fillId="0" borderId="11" xfId="0" applyNumberFormat="1" applyFill="1" applyBorder="1" applyProtection="1"/>
    <xf numFmtId="39" fontId="0" fillId="0" borderId="13" xfId="0" applyNumberFormat="1" applyFill="1" applyBorder="1" applyProtection="1"/>
    <xf numFmtId="0" fontId="2" fillId="0" borderId="19" xfId="0" applyFont="1" applyFill="1" applyBorder="1" applyAlignment="1" applyProtection="1">
      <alignment horizontal="left"/>
    </xf>
    <xf numFmtId="167" fontId="1" fillId="0" borderId="20" xfId="0" applyNumberFormat="1" applyFont="1" applyFill="1" applyBorder="1" applyProtection="1"/>
    <xf numFmtId="0" fontId="4" fillId="0" borderId="19" xfId="0" applyFont="1" applyFill="1" applyBorder="1" applyAlignment="1" applyProtection="1">
      <alignment horizontal="left"/>
    </xf>
    <xf numFmtId="0" fontId="0" fillId="0" borderId="0" xfId="0" applyBorder="1" applyAlignment="1" applyProtection="1">
      <alignment horizontal="center"/>
    </xf>
    <xf numFmtId="0" fontId="2" fillId="0" borderId="4" xfId="0" applyFont="1" applyFill="1" applyBorder="1" applyProtection="1"/>
    <xf numFmtId="0" fontId="2" fillId="0" borderId="0" xfId="0" applyFont="1" applyFill="1" applyProtection="1"/>
    <xf numFmtId="167" fontId="0" fillId="0" borderId="0" xfId="0" applyNumberFormat="1" applyProtection="1"/>
    <xf numFmtId="0" fontId="0" fillId="0" borderId="0" xfId="0" applyFont="1" applyFill="1" applyProtection="1"/>
    <xf numFmtId="167" fontId="0" fillId="4" borderId="1" xfId="0" applyNumberFormat="1" applyFill="1" applyBorder="1" applyProtection="1"/>
    <xf numFmtId="167" fontId="0" fillId="4" borderId="0" xfId="0" applyNumberFormat="1" applyFill="1" applyBorder="1" applyProtection="1"/>
    <xf numFmtId="167" fontId="0" fillId="4" borderId="8" xfId="0" applyNumberFormat="1" applyFill="1" applyBorder="1" applyProtection="1"/>
    <xf numFmtId="167" fontId="0" fillId="4" borderId="13" xfId="0" applyNumberFormat="1" applyFill="1" applyBorder="1" applyProtection="1"/>
    <xf numFmtId="167" fontId="0" fillId="4" borderId="19" xfId="0" applyNumberFormat="1" applyFill="1" applyBorder="1" applyProtection="1"/>
    <xf numFmtId="167" fontId="0" fillId="4" borderId="20" xfId="0" applyNumberFormat="1" applyFill="1" applyBorder="1" applyProtection="1"/>
    <xf numFmtId="167" fontId="9" fillId="4" borderId="11" xfId="0" applyNumberFormat="1" applyFont="1" applyFill="1" applyBorder="1" applyProtection="1"/>
    <xf numFmtId="167" fontId="9" fillId="4" borderId="0" xfId="0" applyNumberFormat="1" applyFont="1" applyFill="1" applyBorder="1" applyProtection="1"/>
    <xf numFmtId="167" fontId="9" fillId="4" borderId="13" xfId="0" applyNumberFormat="1" applyFont="1" applyFill="1" applyBorder="1" applyProtection="1"/>
    <xf numFmtId="0" fontId="14" fillId="0" borderId="0" xfId="0" applyFont="1" applyFill="1" applyProtection="1"/>
    <xf numFmtId="167" fontId="0" fillId="4" borderId="21" xfId="0" applyNumberFormat="1" applyFill="1" applyBorder="1" applyProtection="1"/>
    <xf numFmtId="167" fontId="0" fillId="4" borderId="11" xfId="0" applyNumberFormat="1" applyFill="1" applyBorder="1" applyProtection="1"/>
    <xf numFmtId="167" fontId="2" fillId="6" borderId="4" xfId="0" applyNumberFormat="1" applyFont="1" applyFill="1" applyBorder="1" applyProtection="1">
      <protection locked="0"/>
    </xf>
    <xf numFmtId="167" fontId="0" fillId="6" borderId="4" xfId="0" applyNumberFormat="1" applyFill="1" applyBorder="1" applyProtection="1">
      <protection locked="0"/>
    </xf>
    <xf numFmtId="0" fontId="4" fillId="0" borderId="8" xfId="0" quotePrefix="1" applyFont="1" applyFill="1" applyBorder="1" applyAlignment="1" applyProtection="1">
      <alignment horizontal="left"/>
    </xf>
    <xf numFmtId="0" fontId="4" fillId="6" borderId="15" xfId="0" applyFont="1" applyFill="1" applyBorder="1" applyAlignment="1" applyProtection="1">
      <alignment horizontal="center"/>
      <protection locked="0"/>
    </xf>
    <xf numFmtId="0" fontId="4" fillId="6" borderId="16" xfId="0" applyFont="1" applyFill="1" applyBorder="1" applyAlignment="1" applyProtection="1">
      <alignment horizontal="center"/>
      <protection locked="0"/>
    </xf>
    <xf numFmtId="0" fontId="4" fillId="6" borderId="17" xfId="0" applyFont="1" applyFill="1" applyBorder="1" applyAlignment="1" applyProtection="1">
      <alignment horizontal="center"/>
      <protection locked="0"/>
    </xf>
    <xf numFmtId="0" fontId="4" fillId="6" borderId="4" xfId="0" applyFont="1" applyFill="1" applyBorder="1" applyAlignment="1" applyProtection="1">
      <alignment horizontal="center"/>
      <protection locked="0"/>
    </xf>
    <xf numFmtId="0" fontId="4" fillId="6" borderId="5"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2" fillId="6" borderId="5" xfId="0" applyFont="1" applyFill="1" applyBorder="1" applyAlignment="1" applyProtection="1">
      <alignment horizontal="center"/>
      <protection locked="0"/>
    </xf>
    <xf numFmtId="0" fontId="2" fillId="6" borderId="6" xfId="0" applyFont="1" applyFill="1" applyBorder="1" applyAlignment="1" applyProtection="1">
      <alignment horizontal="center"/>
      <protection locked="0"/>
    </xf>
    <xf numFmtId="0" fontId="2" fillId="6" borderId="7" xfId="0" applyFont="1" applyFill="1" applyBorder="1" applyAlignment="1" applyProtection="1">
      <alignment horizontal="center"/>
      <protection locked="0"/>
    </xf>
    <xf numFmtId="0" fontId="1" fillId="0" borderId="0" xfId="0" applyFont="1" applyAlignment="1" applyProtection="1">
      <alignment vertical="center"/>
    </xf>
    <xf numFmtId="0" fontId="1" fillId="0" borderId="0" xfId="0" applyFont="1"/>
    <xf numFmtId="0" fontId="1" fillId="0" borderId="0" xfId="0" applyFont="1" applyFill="1" applyBorder="1"/>
    <xf numFmtId="0" fontId="2" fillId="0" borderId="0" xfId="0" applyFont="1" applyFill="1"/>
    <xf numFmtId="10" fontId="2" fillId="0" borderId="22" xfId="0" applyNumberFormat="1" applyFont="1" applyFill="1" applyBorder="1" applyAlignment="1" applyProtection="1">
      <alignment horizontal="center"/>
    </xf>
    <xf numFmtId="0" fontId="0" fillId="0" borderId="27" xfId="0" applyFill="1" applyBorder="1" applyProtection="1"/>
    <xf numFmtId="14" fontId="0" fillId="0" borderId="26" xfId="0" applyNumberFormat="1" applyFill="1" applyBorder="1" applyAlignment="1" applyProtection="1">
      <alignment horizontal="center"/>
    </xf>
    <xf numFmtId="4" fontId="0" fillId="0" borderId="28" xfId="0" applyNumberFormat="1" applyFill="1" applyBorder="1" applyProtection="1"/>
    <xf numFmtId="167" fontId="0" fillId="0" borderId="22" xfId="0" applyNumberFormat="1" applyFill="1" applyBorder="1" applyProtection="1"/>
    <xf numFmtId="167" fontId="0" fillId="0" borderId="5" xfId="0" applyNumberFormat="1" applyFill="1" applyBorder="1" applyProtection="1"/>
    <xf numFmtId="167" fontId="1" fillId="0" borderId="22" xfId="0" applyNumberFormat="1" applyFont="1" applyFill="1" applyBorder="1" applyProtection="1"/>
    <xf numFmtId="167" fontId="1" fillId="0" borderId="5" xfId="0" applyNumberFormat="1" applyFont="1" applyFill="1" applyBorder="1" applyProtection="1"/>
    <xf numFmtId="167" fontId="0" fillId="0" borderId="29" xfId="0" applyNumberFormat="1" applyFill="1" applyBorder="1" applyProtection="1"/>
    <xf numFmtId="4" fontId="4" fillId="0" borderId="27" xfId="0" applyNumberFormat="1" applyFont="1" applyFill="1" applyBorder="1" applyProtection="1"/>
    <xf numFmtId="4" fontId="0" fillId="0" borderId="27" xfId="0" applyNumberFormat="1" applyFill="1" applyBorder="1" applyProtection="1"/>
    <xf numFmtId="0" fontId="0" fillId="0" borderId="0" xfId="0" applyFill="1" applyBorder="1" applyProtection="1"/>
    <xf numFmtId="0" fontId="2" fillId="0" borderId="0" xfId="0" applyFont="1" applyBorder="1" applyProtection="1"/>
    <xf numFmtId="0" fontId="4" fillId="0" borderId="2" xfId="0" applyFont="1" applyFill="1" applyBorder="1" applyAlignment="1" applyProtection="1">
      <alignment horizontal="center"/>
    </xf>
    <xf numFmtId="0" fontId="2" fillId="0" borderId="10" xfId="0" applyFont="1" applyFill="1" applyBorder="1" applyAlignment="1" applyProtection="1">
      <alignment horizontal="left"/>
    </xf>
    <xf numFmtId="167" fontId="4" fillId="0" borderId="0" xfId="0" applyNumberFormat="1" applyFont="1" applyFill="1" applyBorder="1" applyProtection="1"/>
    <xf numFmtId="167" fontId="0" fillId="0" borderId="0" xfId="0" applyNumberFormat="1" applyFill="1" applyProtection="1"/>
    <xf numFmtId="0" fontId="1" fillId="5" borderId="4" xfId="0" applyFont="1" applyFill="1" applyBorder="1" applyAlignment="1" applyProtection="1">
      <alignment vertical="center"/>
      <protection locked="0"/>
    </xf>
    <xf numFmtId="167" fontId="14" fillId="0" borderId="21" xfId="0" applyNumberFormat="1" applyFont="1" applyFill="1" applyBorder="1" applyProtection="1"/>
    <xf numFmtId="0" fontId="0" fillId="0" borderId="0" xfId="0" applyFill="1" applyAlignment="1" applyProtection="1">
      <alignment horizontal="center"/>
      <protection locked="0"/>
    </xf>
    <xf numFmtId="0" fontId="2" fillId="0" borderId="0" xfId="0" applyFont="1" applyFill="1" applyAlignment="1" applyProtection="1">
      <alignment horizontal="center"/>
      <protection locked="0"/>
    </xf>
    <xf numFmtId="0" fontId="0" fillId="0" borderId="19" xfId="0" applyBorder="1" applyAlignment="1" applyProtection="1"/>
    <xf numFmtId="9" fontId="0" fillId="6" borderId="4" xfId="0" applyNumberFormat="1" applyFill="1" applyBorder="1" applyAlignment="1" applyProtection="1">
      <protection locked="0"/>
    </xf>
    <xf numFmtId="167" fontId="4" fillId="0" borderId="20" xfId="0" applyNumberFormat="1" applyFont="1" applyFill="1" applyBorder="1" applyProtection="1"/>
    <xf numFmtId="0" fontId="4" fillId="0" borderId="1" xfId="0" applyFont="1" applyFill="1" applyBorder="1" applyAlignment="1" applyProtection="1">
      <alignment horizontal="left"/>
    </xf>
    <xf numFmtId="0" fontId="2" fillId="0" borderId="1" xfId="0" applyFont="1" applyFill="1" applyBorder="1" applyAlignment="1" applyProtection="1">
      <alignment horizontal="left"/>
    </xf>
    <xf numFmtId="0" fontId="4" fillId="6" borderId="19" xfId="0" applyFont="1" applyFill="1" applyBorder="1" applyAlignment="1" applyProtection="1">
      <alignment horizontal="center"/>
      <protection locked="0"/>
    </xf>
    <xf numFmtId="0" fontId="2" fillId="6" borderId="19" xfId="0" applyFont="1" applyFill="1" applyBorder="1" applyAlignment="1" applyProtection="1">
      <alignment horizontal="center"/>
      <protection locked="0"/>
    </xf>
    <xf numFmtId="0" fontId="2" fillId="6" borderId="31" xfId="0" applyFont="1" applyFill="1" applyBorder="1" applyAlignment="1" applyProtection="1">
      <alignment horizontal="center"/>
      <protection locked="0"/>
    </xf>
    <xf numFmtId="0" fontId="2" fillId="6" borderId="33" xfId="0" applyFont="1" applyFill="1" applyBorder="1" applyAlignment="1" applyProtection="1">
      <alignment horizontal="center"/>
      <protection locked="0"/>
    </xf>
    <xf numFmtId="0" fontId="1" fillId="0" borderId="0" xfId="0" applyFont="1" applyFill="1" applyBorder="1" applyAlignment="1" applyProtection="1">
      <alignment horizontal="center" vertical="center"/>
    </xf>
    <xf numFmtId="0" fontId="4" fillId="0" borderId="0" xfId="0" quotePrefix="1" applyFont="1" applyFill="1" applyBorder="1" applyAlignment="1" applyProtection="1">
      <alignment horizontal="left"/>
    </xf>
    <xf numFmtId="0" fontId="4" fillId="0" borderId="3"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1" fillId="0" borderId="1" xfId="0" applyFont="1" applyFill="1" applyBorder="1" applyAlignment="1" applyProtection="1">
      <alignment horizontal="center" vertical="center"/>
    </xf>
    <xf numFmtId="0" fontId="4" fillId="0" borderId="1" xfId="0" applyFont="1" applyFill="1" applyBorder="1" applyProtection="1"/>
    <xf numFmtId="39" fontId="0" fillId="0" borderId="0" xfId="0" applyNumberFormat="1" applyFill="1" applyBorder="1" applyProtection="1"/>
    <xf numFmtId="0" fontId="2" fillId="0" borderId="2" xfId="0" applyFont="1" applyFill="1" applyBorder="1" applyAlignment="1" applyProtection="1">
      <alignment horizontal="center"/>
    </xf>
    <xf numFmtId="0" fontId="0" fillId="0" borderId="3" xfId="0" applyFill="1" applyBorder="1" applyProtection="1"/>
    <xf numFmtId="0" fontId="0" fillId="0" borderId="0" xfId="0" applyAlignment="1">
      <alignment wrapText="1"/>
    </xf>
    <xf numFmtId="0" fontId="0" fillId="0" borderId="2" xfId="0" applyBorder="1" applyAlignment="1" applyProtection="1">
      <alignment horizontal="center"/>
    </xf>
    <xf numFmtId="167" fontId="3" fillId="0" borderId="0" xfId="0" applyNumberFormat="1" applyFont="1" applyFill="1" applyBorder="1" applyProtection="1"/>
    <xf numFmtId="0" fontId="2" fillId="0" borderId="0" xfId="0" applyFont="1" applyFill="1" applyBorder="1" applyProtection="1"/>
    <xf numFmtId="10" fontId="0" fillId="0" borderId="4" xfId="0" applyNumberFormat="1" applyFill="1" applyBorder="1" applyProtection="1"/>
    <xf numFmtId="4" fontId="2" fillId="0" borderId="0" xfId="0" applyNumberFormat="1" applyFont="1" applyFill="1" applyBorder="1" applyProtection="1"/>
    <xf numFmtId="0" fontId="1" fillId="7" borderId="0" xfId="0" applyFont="1" applyFill="1" applyBorder="1" applyProtection="1"/>
    <xf numFmtId="0" fontId="1" fillId="0" borderId="0" xfId="0" applyFont="1" applyFill="1"/>
    <xf numFmtId="167" fontId="2" fillId="0" borderId="29" xfId="0" applyNumberFormat="1" applyFont="1" applyFill="1" applyBorder="1" applyProtection="1"/>
    <xf numFmtId="4" fontId="14" fillId="0" borderId="0" xfId="0" applyNumberFormat="1" applyFont="1" applyFill="1" applyProtection="1"/>
    <xf numFmtId="4" fontId="14" fillId="0" borderId="0" xfId="0" applyNumberFormat="1" applyFont="1" applyFill="1" applyAlignment="1" applyProtection="1">
      <alignment horizontal="center"/>
    </xf>
    <xf numFmtId="166" fontId="0" fillId="0" borderId="5" xfId="0" applyNumberFormat="1" applyFill="1" applyBorder="1" applyProtection="1"/>
    <xf numFmtId="0" fontId="1" fillId="5" borderId="34" xfId="0" applyFont="1" applyFill="1" applyBorder="1" applyAlignment="1" applyProtection="1">
      <alignment vertical="center"/>
      <protection locked="0"/>
    </xf>
    <xf numFmtId="0" fontId="2"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0" fillId="0" borderId="0" xfId="0" applyAlignment="1">
      <alignment horizontal="center"/>
    </xf>
    <xf numFmtId="0" fontId="0" fillId="0" borderId="37" xfId="0" applyBorder="1"/>
    <xf numFmtId="0" fontId="0" fillId="0" borderId="0" xfId="0" applyBorder="1"/>
    <xf numFmtId="0" fontId="3" fillId="0" borderId="0" xfId="0" applyFont="1" applyProtection="1"/>
    <xf numFmtId="0" fontId="0" fillId="0" borderId="1" xfId="0" applyBorder="1" applyAlignment="1" applyProtection="1">
      <alignment horizontal="center"/>
    </xf>
    <xf numFmtId="37" fontId="0" fillId="0" borderId="3" xfId="0" applyNumberFormat="1" applyBorder="1" applyAlignment="1" applyProtection="1">
      <alignment horizontal="center"/>
    </xf>
    <xf numFmtId="4" fontId="3" fillId="0" borderId="0" xfId="0" applyNumberFormat="1" applyFont="1" applyBorder="1" applyProtection="1"/>
    <xf numFmtId="4" fontId="0" fillId="0" borderId="0" xfId="0" applyNumberFormat="1" applyBorder="1" applyProtection="1"/>
    <xf numFmtId="39" fontId="0" fillId="0" borderId="0" xfId="0" applyNumberFormat="1" applyBorder="1" applyProtection="1"/>
    <xf numFmtId="0" fontId="0" fillId="0" borderId="0" xfId="0" applyAlignment="1" applyProtection="1">
      <alignment horizontal="center" vertical="center" wrapText="1"/>
    </xf>
    <xf numFmtId="4" fontId="0" fillId="0" borderId="0" xfId="0" applyNumberFormat="1" applyBorder="1" applyAlignment="1" applyProtection="1">
      <alignment horizontal="center" vertical="center" wrapText="1"/>
    </xf>
    <xf numFmtId="4" fontId="0" fillId="0" borderId="0" xfId="0" applyNumberFormat="1" applyBorder="1" applyAlignment="1" applyProtection="1">
      <alignment wrapText="1"/>
    </xf>
    <xf numFmtId="4" fontId="0" fillId="0" borderId="0" xfId="0" applyNumberFormat="1" applyFill="1" applyBorder="1" applyAlignment="1" applyProtection="1">
      <alignment horizontal="center" vertical="center" wrapText="1"/>
    </xf>
    <xf numFmtId="3" fontId="8" fillId="0" borderId="0" xfId="0" applyNumberFormat="1" applyFont="1" applyBorder="1" applyAlignment="1" applyProtection="1">
      <alignment horizontal="center"/>
    </xf>
    <xf numFmtId="3" fontId="2" fillId="0" borderId="0" xfId="0" applyNumberFormat="1" applyFont="1" applyBorder="1" applyAlignment="1" applyProtection="1">
      <alignment horizontal="center"/>
    </xf>
    <xf numFmtId="0" fontId="2" fillId="0" borderId="0" xfId="1" applyProtection="1"/>
    <xf numFmtId="1" fontId="0" fillId="0" borderId="0" xfId="0" applyNumberFormat="1" applyBorder="1" applyAlignment="1" applyProtection="1">
      <alignment horizontal="center"/>
    </xf>
    <xf numFmtId="39" fontId="0" fillId="0" borderId="0" xfId="0" applyNumberFormat="1" applyAlignment="1" applyProtection="1">
      <alignment horizontal="center"/>
    </xf>
    <xf numFmtId="0" fontId="1" fillId="0" borderId="0" xfId="1" applyFont="1" applyAlignment="1" applyProtection="1">
      <alignment horizontal="center"/>
    </xf>
    <xf numFmtId="0" fontId="0" fillId="0" borderId="0" xfId="0" applyBorder="1" applyAlignment="1" applyProtection="1">
      <alignment horizontal="left"/>
    </xf>
    <xf numFmtId="0" fontId="0" fillId="0" borderId="0" xfId="0" applyAlignment="1" applyProtection="1">
      <alignment horizontal="left"/>
    </xf>
    <xf numFmtId="0" fontId="0" fillId="0" borderId="0" xfId="0" applyFill="1" applyAlignment="1" applyProtection="1">
      <alignment horizontal="center"/>
    </xf>
    <xf numFmtId="0" fontId="1" fillId="0" borderId="0" xfId="0" applyFont="1" applyFill="1" applyBorder="1" applyAlignment="1" applyProtection="1">
      <alignment horizontal="left"/>
    </xf>
    <xf numFmtId="0" fontId="0" fillId="0" borderId="0" xfId="0" quotePrefix="1" applyProtection="1"/>
    <xf numFmtId="165" fontId="2" fillId="0" borderId="0" xfId="1" applyNumberFormat="1" applyProtection="1">
      <protection locked="0"/>
    </xf>
    <xf numFmtId="166" fontId="2" fillId="0" borderId="0" xfId="1" applyNumberFormat="1" applyProtection="1">
      <protection locked="0"/>
    </xf>
    <xf numFmtId="0" fontId="2" fillId="0" borderId="32" xfId="0" applyFont="1" applyFill="1" applyBorder="1" applyAlignment="1" applyProtection="1">
      <alignment horizontal="center"/>
    </xf>
    <xf numFmtId="14" fontId="0" fillId="0" borderId="0" xfId="0" applyNumberFormat="1" applyFill="1" applyBorder="1" applyProtection="1"/>
    <xf numFmtId="0" fontId="0" fillId="0" borderId="1" xfId="0" applyBorder="1" applyProtection="1"/>
    <xf numFmtId="0" fontId="4" fillId="0" borderId="1" xfId="0" applyFont="1" applyFill="1" applyBorder="1" applyAlignment="1" applyProtection="1">
      <alignment horizontal="center"/>
    </xf>
    <xf numFmtId="0" fontId="13" fillId="5" borderId="15" xfId="0" applyFont="1" applyFill="1" applyBorder="1" applyAlignment="1" applyProtection="1">
      <alignment horizontal="center" vertical="center"/>
      <protection locked="0"/>
    </xf>
    <xf numFmtId="0" fontId="0" fillId="0" borderId="0" xfId="0" applyFont="1" applyFill="1" applyBorder="1" applyProtection="1"/>
    <xf numFmtId="166" fontId="0" fillId="0" borderId="0" xfId="0" applyNumberFormat="1" applyProtection="1"/>
    <xf numFmtId="9" fontId="0" fillId="0" borderId="4" xfId="0" applyNumberFormat="1" applyBorder="1" applyProtection="1"/>
    <xf numFmtId="0" fontId="0" fillId="0" borderId="34" xfId="0" applyFont="1" applyFill="1" applyBorder="1" applyProtection="1"/>
    <xf numFmtId="0" fontId="0" fillId="0" borderId="3" xfId="0" applyFont="1" applyFill="1" applyBorder="1" applyProtection="1"/>
    <xf numFmtId="0" fontId="0" fillId="0" borderId="10" xfId="0" applyFont="1" applyFill="1" applyBorder="1" applyProtection="1"/>
    <xf numFmtId="0" fontId="1" fillId="0" borderId="4"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2" fillId="0" borderId="6" xfId="0" applyFont="1" applyFill="1" applyBorder="1" applyAlignment="1" applyProtection="1">
      <alignment horizontal="left"/>
    </xf>
    <xf numFmtId="167" fontId="0" fillId="0" borderId="11" xfId="0" applyNumberFormat="1" applyFill="1" applyBorder="1" applyAlignment="1" applyProtection="1">
      <alignment horizontal="center"/>
    </xf>
    <xf numFmtId="167" fontId="0" fillId="0" borderId="13" xfId="0" applyNumberFormat="1" applyFill="1" applyBorder="1" applyAlignment="1" applyProtection="1">
      <alignment horizontal="center"/>
    </xf>
    <xf numFmtId="167" fontId="0" fillId="8" borderId="4" xfId="0" applyNumberFormat="1" applyFill="1" applyBorder="1" applyAlignment="1" applyProtection="1">
      <alignment horizontal="center"/>
      <protection locked="0"/>
    </xf>
    <xf numFmtId="0" fontId="0" fillId="0" borderId="0" xfId="0" applyAlignment="1">
      <alignment wrapText="1"/>
    </xf>
    <xf numFmtId="0" fontId="2" fillId="0" borderId="4" xfId="0" applyFont="1" applyFill="1" applyBorder="1" applyAlignment="1" applyProtection="1">
      <alignment horizontal="left" vertical="center"/>
    </xf>
    <xf numFmtId="0" fontId="0" fillId="4" borderId="5" xfId="0" applyFill="1" applyBorder="1" applyProtection="1"/>
    <xf numFmtId="0" fontId="0" fillId="4" borderId="27" xfId="0" applyFill="1" applyBorder="1" applyProtection="1"/>
    <xf numFmtId="166" fontId="0" fillId="0" borderId="27" xfId="0" applyNumberFormat="1" applyFill="1" applyBorder="1" applyProtection="1"/>
    <xf numFmtId="167" fontId="2" fillId="0" borderId="0" xfId="0" applyNumberFormat="1" applyFont="1" applyFill="1" applyBorder="1" applyProtection="1"/>
    <xf numFmtId="166" fontId="0" fillId="0" borderId="0" xfId="0" applyNumberFormat="1" applyFill="1" applyProtection="1"/>
    <xf numFmtId="166" fontId="1" fillId="0" borderId="26" xfId="0" applyNumberFormat="1" applyFont="1" applyFill="1" applyBorder="1" applyProtection="1"/>
    <xf numFmtId="0" fontId="2" fillId="7" borderId="0" xfId="0" applyFont="1" applyFill="1" applyProtection="1"/>
    <xf numFmtId="0" fontId="10" fillId="0" borderId="1" xfId="0" applyFont="1" applyFill="1" applyBorder="1" applyAlignment="1" applyProtection="1">
      <alignment horizontal="center" vertical="center" wrapText="1"/>
    </xf>
    <xf numFmtId="0" fontId="0" fillId="0" borderId="0" xfId="0" applyAlignment="1">
      <alignment horizontal="justify" wrapText="1"/>
    </xf>
    <xf numFmtId="0" fontId="0" fillId="0" borderId="0" xfId="0" applyAlignment="1" applyProtection="1">
      <alignment wrapText="1"/>
    </xf>
    <xf numFmtId="14" fontId="0" fillId="0" borderId="11" xfId="0" applyNumberFormat="1" applyFill="1" applyBorder="1" applyProtection="1"/>
    <xf numFmtId="0" fontId="0" fillId="0" borderId="34" xfId="0" applyBorder="1" applyAlignment="1" applyProtection="1">
      <alignment horizontal="center" wrapText="1"/>
    </xf>
    <xf numFmtId="0" fontId="0" fillId="0" borderId="2" xfId="0" applyBorder="1" applyAlignment="1" applyProtection="1">
      <alignment horizontal="center" wrapText="1"/>
    </xf>
    <xf numFmtId="166" fontId="0" fillId="0" borderId="4" xfId="0" applyNumberFormat="1" applyFill="1" applyBorder="1" applyAlignment="1" applyProtection="1">
      <alignment horizontal="center"/>
    </xf>
    <xf numFmtId="0" fontId="0" fillId="0" borderId="0" xfId="0" applyFill="1" applyBorder="1" applyAlignment="1" applyProtection="1"/>
    <xf numFmtId="0" fontId="0" fillId="0" borderId="27" xfId="0" applyBorder="1" applyProtection="1"/>
    <xf numFmtId="0" fontId="0" fillId="7" borderId="0" xfId="0" applyFill="1" applyProtection="1"/>
    <xf numFmtId="0" fontId="2" fillId="0" borderId="20" xfId="0" applyFont="1" applyBorder="1" applyAlignment="1" applyProtection="1"/>
    <xf numFmtId="0" fontId="3" fillId="0" borderId="0" xfId="0" applyFont="1" applyAlignment="1" applyProtection="1">
      <alignment horizontal="center"/>
      <protection locked="0"/>
    </xf>
    <xf numFmtId="0" fontId="1" fillId="0" borderId="0" xfId="1" applyFont="1" applyAlignment="1" applyProtection="1">
      <alignment horizontal="center"/>
    </xf>
    <xf numFmtId="1" fontId="0" fillId="0" borderId="0" xfId="0" applyNumberFormat="1" applyAlignment="1" applyProtection="1">
      <alignment horizontal="center"/>
    </xf>
    <xf numFmtId="1" fontId="0" fillId="0" borderId="0" xfId="0" applyNumberFormat="1" applyAlignment="1">
      <alignment horizontal="center"/>
    </xf>
    <xf numFmtId="1" fontId="2" fillId="0" borderId="0" xfId="1" applyNumberFormat="1" applyFill="1" applyAlignment="1" applyProtection="1">
      <alignment horizontal="center"/>
      <protection locked="0"/>
    </xf>
    <xf numFmtId="0" fontId="1" fillId="0" borderId="0" xfId="1" applyFont="1" applyAlignment="1" applyProtection="1">
      <alignment horizontal="center"/>
    </xf>
    <xf numFmtId="0" fontId="0" fillId="0" borderId="0" xfId="0" applyAlignment="1" applyProtection="1">
      <alignment horizontal="center"/>
    </xf>
    <xf numFmtId="0" fontId="2" fillId="0" borderId="0" xfId="1" applyFont="1" applyAlignment="1" applyProtection="1">
      <alignment horizontal="center"/>
    </xf>
    <xf numFmtId="167" fontId="0" fillId="0" borderId="0" xfId="0" applyNumberFormat="1"/>
    <xf numFmtId="166" fontId="2" fillId="0" borderId="0" xfId="1" applyNumberFormat="1" applyProtection="1"/>
    <xf numFmtId="0" fontId="0" fillId="0" borderId="0" xfId="0" applyAlignment="1" applyProtection="1">
      <alignment horizontal="center"/>
    </xf>
    <xf numFmtId="0" fontId="0" fillId="0" borderId="0" xfId="0" applyAlignment="1">
      <alignment horizontal="justify" wrapText="1"/>
    </xf>
    <xf numFmtId="0" fontId="0" fillId="0" borderId="0" xfId="0" applyAlignment="1"/>
    <xf numFmtId="10" fontId="2" fillId="9" borderId="4" xfId="0" applyNumberFormat="1" applyFont="1" applyFill="1" applyBorder="1" applyProtection="1">
      <protection locked="0"/>
    </xf>
    <xf numFmtId="0" fontId="2" fillId="0" borderId="0" xfId="0" applyFont="1" applyFill="1" applyAlignment="1" applyProtection="1">
      <alignment horizontal="center"/>
    </xf>
    <xf numFmtId="4" fontId="2" fillId="0" borderId="0" xfId="0" applyNumberFormat="1" applyFont="1" applyFill="1" applyProtection="1"/>
    <xf numFmtId="0" fontId="2" fillId="0" borderId="0" xfId="0" applyFont="1" applyAlignment="1" applyProtection="1">
      <alignment horizontal="left"/>
    </xf>
    <xf numFmtId="4" fontId="2" fillId="0" borderId="0" xfId="0" applyNumberFormat="1" applyFont="1" applyProtection="1"/>
    <xf numFmtId="0" fontId="2" fillId="9" borderId="4" xfId="0" applyFont="1" applyFill="1" applyBorder="1" applyAlignment="1" applyProtection="1">
      <alignment horizontal="center"/>
      <protection locked="0"/>
    </xf>
    <xf numFmtId="4" fontId="2" fillId="0" borderId="0" xfId="0" applyNumberFormat="1" applyFont="1" applyBorder="1" applyProtection="1"/>
    <xf numFmtId="4" fontId="0" fillId="9" borderId="0" xfId="0" applyNumberFormat="1" applyFill="1" applyProtection="1">
      <protection locked="0"/>
    </xf>
    <xf numFmtId="39" fontId="0" fillId="9" borderId="0" xfId="0" applyNumberFormat="1" applyFill="1" applyProtection="1">
      <protection locked="0"/>
    </xf>
    <xf numFmtId="165" fontId="2" fillId="9" borderId="0" xfId="1" applyNumberFormat="1" applyFill="1" applyProtection="1">
      <protection locked="0"/>
    </xf>
    <xf numFmtId="4" fontId="0" fillId="9" borderId="0" xfId="0" applyNumberFormat="1" applyFill="1" applyBorder="1" applyProtection="1">
      <protection locked="0"/>
    </xf>
    <xf numFmtId="4" fontId="0" fillId="8" borderId="1" xfId="0" applyNumberFormat="1" applyFill="1" applyBorder="1" applyProtection="1">
      <protection locked="0"/>
    </xf>
    <xf numFmtId="4" fontId="0" fillId="8" borderId="2" xfId="0" applyNumberFormat="1" applyFill="1" applyBorder="1" applyProtection="1">
      <protection locked="0"/>
    </xf>
    <xf numFmtId="39" fontId="0" fillId="8" borderId="3" xfId="0" applyNumberFormat="1" applyFill="1" applyBorder="1" applyProtection="1">
      <protection locked="0"/>
    </xf>
    <xf numFmtId="4" fontId="0" fillId="8" borderId="8" xfId="0" applyNumberFormat="1" applyFill="1" applyBorder="1" applyProtection="1">
      <protection locked="0"/>
    </xf>
    <xf numFmtId="4" fontId="0" fillId="8" borderId="9" xfId="0" applyNumberFormat="1" applyFill="1" applyBorder="1" applyProtection="1">
      <protection locked="0"/>
    </xf>
    <xf numFmtId="39" fontId="0" fillId="8" borderId="10" xfId="0" applyNumberFormat="1" applyFill="1" applyBorder="1" applyProtection="1">
      <protection locked="0"/>
    </xf>
    <xf numFmtId="4" fontId="0" fillId="8" borderId="0" xfId="0" applyNumberFormat="1" applyFill="1" applyProtection="1">
      <protection locked="0"/>
    </xf>
    <xf numFmtId="4" fontId="0" fillId="8" borderId="0" xfId="0" applyNumberFormat="1" applyFill="1" applyBorder="1" applyProtection="1">
      <protection locked="0"/>
    </xf>
    <xf numFmtId="0" fontId="1" fillId="0" borderId="13" xfId="0" applyFont="1" applyFill="1" applyBorder="1" applyProtection="1"/>
    <xf numFmtId="0" fontId="2" fillId="0" borderId="10" xfId="0" applyFont="1" applyFill="1" applyBorder="1" applyProtection="1"/>
    <xf numFmtId="0" fontId="4" fillId="0" borderId="4" xfId="0" quotePrefix="1" applyFont="1" applyFill="1" applyBorder="1" applyAlignment="1" applyProtection="1">
      <alignment horizontal="left"/>
    </xf>
    <xf numFmtId="0" fontId="2" fillId="0" borderId="20" xfId="0" applyFont="1" applyFill="1" applyBorder="1" applyAlignment="1" applyProtection="1">
      <alignment horizontal="left"/>
    </xf>
    <xf numFmtId="0" fontId="2" fillId="0" borderId="19" xfId="0" applyFont="1" applyFill="1" applyBorder="1" applyProtection="1"/>
    <xf numFmtId="0" fontId="4" fillId="0" borderId="14" xfId="0" quotePrefix="1" applyFont="1" applyFill="1" applyBorder="1" applyAlignment="1" applyProtection="1">
      <alignment horizontal="left"/>
    </xf>
    <xf numFmtId="0" fontId="1" fillId="0" borderId="19" xfId="0" applyFont="1" applyFill="1" applyBorder="1" applyProtection="1"/>
    <xf numFmtId="0" fontId="2" fillId="0" borderId="6" xfId="0" applyFont="1" applyFill="1" applyBorder="1" applyProtection="1"/>
    <xf numFmtId="0" fontId="2" fillId="0" borderId="31" xfId="0" applyFont="1" applyFill="1" applyBorder="1" applyProtection="1"/>
    <xf numFmtId="0" fontId="4" fillId="0" borderId="14" xfId="0" applyFont="1" applyFill="1" applyBorder="1" applyProtection="1"/>
    <xf numFmtId="0" fontId="2" fillId="0" borderId="14" xfId="0" applyFont="1" applyFill="1" applyBorder="1" applyProtection="1"/>
    <xf numFmtId="0" fontId="1" fillId="0" borderId="14" xfId="0" applyFont="1" applyFill="1" applyBorder="1" applyProtection="1"/>
    <xf numFmtId="9" fontId="4" fillId="0" borderId="4" xfId="0" applyNumberFormat="1" applyFont="1" applyFill="1" applyBorder="1" applyAlignment="1" applyProtection="1">
      <alignment horizontal="center"/>
    </xf>
    <xf numFmtId="0" fontId="1" fillId="0" borderId="11" xfId="0" applyFont="1" applyFill="1" applyBorder="1" applyProtection="1"/>
    <xf numFmtId="0" fontId="0" fillId="0" borderId="13" xfId="0" applyFill="1" applyBorder="1" applyProtection="1"/>
    <xf numFmtId="0" fontId="0" fillId="0" borderId="11" xfId="0" applyFill="1" applyBorder="1" applyProtection="1"/>
    <xf numFmtId="0" fontId="1" fillId="0" borderId="4" xfId="0" applyFont="1" applyFill="1" applyBorder="1" applyProtection="1"/>
    <xf numFmtId="0" fontId="1" fillId="0" borderId="1" xfId="0" applyFont="1" applyBorder="1" applyAlignment="1" applyProtection="1">
      <alignment horizontal="right"/>
    </xf>
    <xf numFmtId="0" fontId="1" fillId="0" borderId="0" xfId="0" applyFont="1" applyBorder="1" applyAlignment="1">
      <alignment horizontal="center" wrapText="1"/>
    </xf>
    <xf numFmtId="0" fontId="0" fillId="0" borderId="0" xfId="0" applyBorder="1" applyAlignment="1">
      <alignment horizontal="center" wrapText="1"/>
    </xf>
    <xf numFmtId="166" fontId="0" fillId="0" borderId="5" xfId="0" applyNumberFormat="1" applyFill="1" applyBorder="1" applyAlignment="1" applyProtection="1">
      <alignment horizontal="center"/>
    </xf>
    <xf numFmtId="0" fontId="0" fillId="4" borderId="0" xfId="0" applyFill="1" applyBorder="1" applyProtection="1"/>
    <xf numFmtId="167" fontId="0" fillId="0" borderId="14" xfId="0" applyNumberFormat="1" applyFill="1" applyBorder="1" applyProtection="1"/>
    <xf numFmtId="166" fontId="0" fillId="0" borderId="14" xfId="0" applyNumberFormat="1" applyFill="1" applyBorder="1" applyProtection="1"/>
    <xf numFmtId="167" fontId="1" fillId="0" borderId="14" xfId="0" applyNumberFormat="1" applyFont="1" applyFill="1" applyBorder="1" applyProtection="1"/>
    <xf numFmtId="167" fontId="0" fillId="6" borderId="14" xfId="0" applyNumberFormat="1" applyFill="1" applyBorder="1" applyProtection="1">
      <protection locked="0"/>
    </xf>
    <xf numFmtId="167" fontId="14" fillId="0" borderId="11" xfId="0" applyNumberFormat="1" applyFont="1" applyFill="1" applyBorder="1" applyProtection="1"/>
    <xf numFmtId="167" fontId="3" fillId="0" borderId="14" xfId="0" applyNumberFormat="1" applyFont="1" applyFill="1" applyBorder="1" applyProtection="1"/>
    <xf numFmtId="167" fontId="0" fillId="4" borderId="14" xfId="0" applyNumberFormat="1" applyFill="1" applyBorder="1" applyProtection="1"/>
    <xf numFmtId="10" fontId="0" fillId="0" borderId="14" xfId="0" applyNumberFormat="1" applyFill="1" applyBorder="1" applyProtection="1"/>
    <xf numFmtId="167" fontId="0" fillId="0" borderId="0" xfId="0" applyNumberFormat="1" applyFill="1" applyBorder="1" applyAlignment="1" applyProtection="1">
      <alignment horizontal="center"/>
    </xf>
    <xf numFmtId="167" fontId="0" fillId="6" borderId="41" xfId="0" applyNumberFormat="1" applyFill="1" applyBorder="1" applyAlignment="1" applyProtection="1">
      <alignment horizontal="center"/>
      <protection locked="0"/>
    </xf>
    <xf numFmtId="167" fontId="2" fillId="6" borderId="5" xfId="0" applyNumberFormat="1" applyFont="1" applyFill="1" applyBorder="1" applyProtection="1">
      <protection locked="0"/>
    </xf>
    <xf numFmtId="167" fontId="1" fillId="0" borderId="40" xfId="0" applyNumberFormat="1" applyFont="1" applyFill="1" applyBorder="1" applyProtection="1"/>
    <xf numFmtId="167" fontId="0" fillId="0" borderId="40" xfId="0" applyNumberFormat="1" applyFill="1" applyBorder="1" applyProtection="1"/>
    <xf numFmtId="167" fontId="0" fillId="6" borderId="5" xfId="0" applyNumberFormat="1" applyFill="1" applyBorder="1" applyProtection="1">
      <protection locked="0"/>
    </xf>
    <xf numFmtId="167" fontId="0" fillId="0" borderId="42" xfId="0" applyNumberFormat="1" applyFill="1" applyBorder="1" applyProtection="1"/>
    <xf numFmtId="167" fontId="0" fillId="0" borderId="43" xfId="0" applyNumberFormat="1" applyFill="1" applyBorder="1" applyProtection="1"/>
    <xf numFmtId="167" fontId="0" fillId="4" borderId="42" xfId="0" applyNumberFormat="1" applyFill="1" applyBorder="1" applyProtection="1"/>
    <xf numFmtId="167" fontId="0" fillId="4" borderId="27" xfId="0" applyNumberFormat="1" applyFill="1" applyBorder="1" applyProtection="1"/>
    <xf numFmtId="167" fontId="0" fillId="4" borderId="43" xfId="0" applyNumberFormat="1" applyFill="1" applyBorder="1" applyProtection="1"/>
    <xf numFmtId="167" fontId="0" fillId="4" borderId="40" xfId="0" applyNumberFormat="1" applyFill="1" applyBorder="1" applyProtection="1"/>
    <xf numFmtId="168" fontId="0" fillId="0" borderId="5" xfId="0" applyNumberFormat="1" applyFill="1" applyBorder="1" applyAlignment="1" applyProtection="1">
      <alignment horizontal="center"/>
    </xf>
    <xf numFmtId="167" fontId="0" fillId="0" borderId="5" xfId="0" applyNumberFormat="1" applyFill="1" applyBorder="1" applyAlignment="1" applyProtection="1">
      <alignment horizontal="center"/>
    </xf>
    <xf numFmtId="167" fontId="0" fillId="0" borderId="5" xfId="0" applyNumberFormat="1" applyFill="1" applyBorder="1" applyAlignment="1" applyProtection="1">
      <alignment horizontal="right"/>
    </xf>
    <xf numFmtId="167" fontId="14" fillId="0" borderId="44" xfId="0" applyNumberFormat="1" applyFont="1" applyFill="1" applyBorder="1" applyProtection="1"/>
    <xf numFmtId="167" fontId="3" fillId="0" borderId="40" xfId="0" applyNumberFormat="1" applyFont="1" applyFill="1" applyBorder="1" applyProtection="1"/>
    <xf numFmtId="167" fontId="3" fillId="0" borderId="5" xfId="0" applyNumberFormat="1" applyFont="1" applyFill="1" applyBorder="1" applyProtection="1"/>
    <xf numFmtId="10" fontId="0" fillId="0" borderId="5" xfId="0" applyNumberFormat="1" applyFill="1" applyBorder="1" applyProtection="1"/>
    <xf numFmtId="167" fontId="3" fillId="0" borderId="27" xfId="0" applyNumberFormat="1" applyFont="1" applyFill="1" applyBorder="1" applyProtection="1"/>
    <xf numFmtId="167" fontId="9" fillId="4" borderId="42" xfId="0" applyNumberFormat="1" applyFont="1" applyFill="1" applyBorder="1" applyProtection="1"/>
    <xf numFmtId="167" fontId="9" fillId="4" borderId="27" xfId="0" applyNumberFormat="1" applyFont="1" applyFill="1" applyBorder="1" applyProtection="1"/>
    <xf numFmtId="167" fontId="9" fillId="4" borderId="43" xfId="0" applyNumberFormat="1" applyFont="1" applyFill="1" applyBorder="1" applyProtection="1"/>
    <xf numFmtId="167" fontId="0" fillId="8" borderId="5" xfId="0" applyNumberFormat="1" applyFill="1" applyBorder="1" applyAlignment="1" applyProtection="1">
      <alignment horizontal="center"/>
      <protection locked="0"/>
    </xf>
    <xf numFmtId="167" fontId="0" fillId="10" borderId="20" xfId="0" applyNumberFormat="1" applyFill="1" applyBorder="1" applyProtection="1"/>
    <xf numFmtId="167" fontId="2" fillId="0" borderId="27" xfId="0" applyNumberFormat="1" applyFont="1" applyFill="1" applyBorder="1" applyProtection="1"/>
    <xf numFmtId="0" fontId="0" fillId="0" borderId="5" xfId="0" applyFill="1" applyBorder="1" applyProtection="1"/>
    <xf numFmtId="167" fontId="2" fillId="0" borderId="14" xfId="0" applyNumberFormat="1" applyFont="1" applyFill="1" applyBorder="1" applyProtection="1"/>
    <xf numFmtId="167" fontId="2" fillId="0" borderId="5" xfId="0" applyNumberFormat="1" applyFont="1" applyFill="1" applyBorder="1" applyProtection="1"/>
    <xf numFmtId="0" fontId="2" fillId="0" borderId="0" xfId="0" applyFont="1" applyFill="1" applyBorder="1" applyAlignment="1" applyProtection="1">
      <alignment horizontal="center"/>
      <protection locked="0"/>
    </xf>
    <xf numFmtId="166" fontId="2" fillId="0" borderId="5" xfId="0" applyNumberFormat="1" applyFont="1" applyFill="1" applyBorder="1" applyProtection="1"/>
    <xf numFmtId="167" fontId="4" fillId="4" borderId="0" xfId="0" applyNumberFormat="1" applyFont="1" applyFill="1" applyBorder="1" applyProtection="1"/>
    <xf numFmtId="0" fontId="4" fillId="6" borderId="45" xfId="0" applyFont="1" applyFill="1" applyBorder="1" applyAlignment="1" applyProtection="1">
      <alignment horizontal="center"/>
      <protection locked="0"/>
    </xf>
    <xf numFmtId="0" fontId="2" fillId="6" borderId="18" xfId="0" applyFont="1" applyFill="1" applyBorder="1" applyAlignment="1" applyProtection="1">
      <alignment horizontal="center"/>
      <protection locked="0"/>
    </xf>
    <xf numFmtId="0" fontId="2" fillId="0" borderId="10" xfId="0" applyFont="1" applyFill="1" applyBorder="1" applyAlignment="1" applyProtection="1">
      <alignment horizontal="center"/>
    </xf>
    <xf numFmtId="0" fontId="2" fillId="0" borderId="4" xfId="0" applyFont="1" applyFill="1" applyBorder="1" applyAlignment="1" applyProtection="1">
      <alignment horizontal="center"/>
    </xf>
    <xf numFmtId="0" fontId="4" fillId="0" borderId="4" xfId="0" applyFont="1" applyFill="1" applyBorder="1" applyAlignment="1" applyProtection="1">
      <alignment horizontal="center"/>
    </xf>
    <xf numFmtId="0" fontId="2" fillId="0" borderId="4" xfId="0" applyFont="1" applyBorder="1" applyAlignment="1" applyProtection="1">
      <alignment horizontal="center"/>
    </xf>
    <xf numFmtId="0" fontId="1" fillId="0" borderId="13" xfId="0" applyFont="1" applyBorder="1" applyAlignment="1">
      <alignment horizontal="center"/>
    </xf>
    <xf numFmtId="166" fontId="0" fillId="0" borderId="0" xfId="0" applyNumberFormat="1"/>
    <xf numFmtId="0" fontId="2" fillId="0" borderId="4" xfId="0" applyFont="1" applyFill="1" applyBorder="1" applyAlignment="1">
      <alignment horizontal="center"/>
    </xf>
    <xf numFmtId="0" fontId="2" fillId="0" borderId="14" xfId="0" applyFont="1" applyFill="1" applyBorder="1" applyAlignment="1">
      <alignment horizontal="center"/>
    </xf>
    <xf numFmtId="166" fontId="0" fillId="0" borderId="0" xfId="0" applyNumberFormat="1" applyBorder="1"/>
    <xf numFmtId="166" fontId="2" fillId="0" borderId="2" xfId="1" applyNumberFormat="1" applyBorder="1" applyProtection="1"/>
    <xf numFmtId="166" fontId="0" fillId="0" borderId="1" xfId="0" applyNumberFormat="1" applyBorder="1"/>
    <xf numFmtId="0" fontId="2" fillId="0" borderId="19" xfId="0" applyFont="1" applyFill="1" applyBorder="1" applyAlignment="1">
      <alignment horizontal="center"/>
    </xf>
    <xf numFmtId="166" fontId="2" fillId="0" borderId="2" xfId="1" applyNumberFormat="1" applyFill="1" applyBorder="1" applyProtection="1"/>
    <xf numFmtId="166" fontId="0" fillId="0" borderId="2" xfId="0" applyNumberFormat="1" applyBorder="1"/>
    <xf numFmtId="0" fontId="0" fillId="0" borderId="2" xfId="0" applyBorder="1"/>
    <xf numFmtId="0" fontId="0" fillId="0" borderId="1" xfId="0" applyBorder="1"/>
    <xf numFmtId="0" fontId="2" fillId="0" borderId="0" xfId="0" applyFont="1" applyAlignment="1">
      <alignment horizontal="center"/>
    </xf>
    <xf numFmtId="165" fontId="2" fillId="0" borderId="0" xfId="1" applyNumberFormat="1" applyFill="1" applyProtection="1"/>
    <xf numFmtId="0" fontId="1" fillId="0" borderId="13" xfId="0" applyFont="1" applyBorder="1" applyAlignment="1">
      <alignment horizontal="left"/>
    </xf>
    <xf numFmtId="14" fontId="0" fillId="5" borderId="4" xfId="0" applyNumberFormat="1" applyFill="1" applyBorder="1" applyAlignment="1" applyProtection="1">
      <protection locked="0"/>
    </xf>
    <xf numFmtId="14" fontId="2" fillId="0" borderId="11" xfId="0" applyNumberFormat="1" applyFont="1" applyFill="1" applyBorder="1" applyAlignment="1" applyProtection="1">
      <alignment horizontal="center"/>
    </xf>
    <xf numFmtId="0" fontId="2" fillId="0" borderId="11" xfId="0" applyFont="1" applyFill="1" applyBorder="1" applyAlignment="1" applyProtection="1">
      <alignment horizontal="center"/>
    </xf>
    <xf numFmtId="0" fontId="2" fillId="0" borderId="0" xfId="0" applyFont="1" applyAlignment="1">
      <alignment horizontal="justify" wrapText="1"/>
    </xf>
    <xf numFmtId="37" fontId="2" fillId="0" borderId="0" xfId="0" applyNumberFormat="1" applyFont="1" applyAlignment="1" applyProtection="1">
      <alignment horizontal="center"/>
    </xf>
    <xf numFmtId="165" fontId="0" fillId="0" borderId="29" xfId="0" applyNumberFormat="1" applyFill="1" applyBorder="1" applyAlignment="1" applyProtection="1">
      <alignment horizontal="center"/>
    </xf>
    <xf numFmtId="0" fontId="1" fillId="0" borderId="0" xfId="0" applyFont="1" applyFill="1" applyBorder="1" applyProtection="1"/>
    <xf numFmtId="10" fontId="2" fillId="0" borderId="29" xfId="0" applyNumberFormat="1" applyFont="1" applyFill="1" applyBorder="1" applyAlignment="1" applyProtection="1">
      <alignment horizontal="center"/>
    </xf>
    <xf numFmtId="0" fontId="2" fillId="0" borderId="29" xfId="0" applyFont="1" applyBorder="1" applyAlignment="1" applyProtection="1">
      <alignment horizontal="right"/>
    </xf>
    <xf numFmtId="167" fontId="0" fillId="0" borderId="22" xfId="0" applyNumberFormat="1" applyFill="1" applyBorder="1" applyAlignment="1" applyProtection="1"/>
    <xf numFmtId="0" fontId="2" fillId="0" borderId="0" xfId="0" applyFont="1" applyAlignment="1">
      <alignment horizontal="justify"/>
    </xf>
    <xf numFmtId="0" fontId="1" fillId="0" borderId="0" xfId="0" applyFont="1" applyAlignment="1">
      <alignment horizontal="left"/>
    </xf>
    <xf numFmtId="0" fontId="0" fillId="0" borderId="0" xfId="0" applyAlignment="1">
      <alignment horizontal="justify" vertical="top" wrapText="1"/>
    </xf>
    <xf numFmtId="166" fontId="2" fillId="0" borderId="0" xfId="0" applyNumberFormat="1" applyFont="1" applyProtection="1"/>
    <xf numFmtId="0" fontId="1" fillId="0" borderId="20" xfId="0" applyFont="1" applyFill="1" applyBorder="1" applyAlignment="1" applyProtection="1">
      <alignment horizontal="left"/>
    </xf>
    <xf numFmtId="0" fontId="1" fillId="0" borderId="14" xfId="0" applyFont="1" applyFill="1" applyBorder="1" applyAlignment="1" applyProtection="1">
      <alignment horizontal="left"/>
    </xf>
    <xf numFmtId="0" fontId="4" fillId="0" borderId="19" xfId="0" applyFont="1" applyBorder="1" applyAlignment="1" applyProtection="1"/>
    <xf numFmtId="0" fontId="0" fillId="0" borderId="0" xfId="0" applyAlignment="1" applyProtection="1">
      <alignment horizontal="center"/>
    </xf>
    <xf numFmtId="167" fontId="0" fillId="0" borderId="11" xfId="0" applyNumberFormat="1" applyFill="1" applyBorder="1" applyProtection="1">
      <protection locked="0"/>
    </xf>
    <xf numFmtId="167" fontId="0" fillId="0" borderId="0" xfId="0" applyNumberFormat="1" applyFill="1" applyBorder="1" applyProtection="1">
      <protection locked="0"/>
    </xf>
    <xf numFmtId="10" fontId="2" fillId="0" borderId="34" xfId="0" applyNumberFormat="1" applyFont="1" applyFill="1" applyBorder="1" applyAlignment="1" applyProtection="1">
      <alignment horizontal="center"/>
    </xf>
    <xf numFmtId="167" fontId="0" fillId="0" borderId="4" xfId="0" applyNumberFormat="1" applyFill="1" applyBorder="1" applyProtection="1">
      <protection locked="0"/>
    </xf>
    <xf numFmtId="0" fontId="1" fillId="0" borderId="4" xfId="0" applyFont="1" applyBorder="1" applyAlignment="1" applyProtection="1">
      <alignment horizontal="right"/>
    </xf>
    <xf numFmtId="0" fontId="2" fillId="0" borderId="10" xfId="0" applyFont="1" applyFill="1" applyBorder="1" applyAlignment="1" applyProtection="1">
      <alignment horizontal="left" vertical="center"/>
    </xf>
    <xf numFmtId="0" fontId="1" fillId="0" borderId="10" xfId="0" applyFont="1" applyFill="1" applyBorder="1" applyAlignment="1" applyProtection="1">
      <alignment horizontal="center" vertical="center"/>
    </xf>
    <xf numFmtId="167" fontId="0" fillId="0" borderId="10" xfId="0" applyNumberFormat="1" applyFill="1" applyBorder="1" applyProtection="1"/>
    <xf numFmtId="167" fontId="0" fillId="0" borderId="33" xfId="0" applyNumberFormat="1" applyFill="1" applyBorder="1" applyProtection="1"/>
    <xf numFmtId="165" fontId="0" fillId="0" borderId="12" xfId="0" applyNumberFormat="1" applyFill="1" applyBorder="1" applyAlignment="1"/>
    <xf numFmtId="0" fontId="0" fillId="0" borderId="9" xfId="0" applyBorder="1" applyAlignment="1" applyProtection="1">
      <alignment horizontal="center"/>
    </xf>
    <xf numFmtId="165" fontId="0" fillId="0" borderId="32" xfId="0" applyNumberFormat="1" applyBorder="1" applyProtection="1"/>
    <xf numFmtId="167" fontId="0" fillId="0" borderId="14" xfId="0" applyNumberFormat="1" applyFill="1" applyBorder="1" applyAlignment="1" applyProtection="1"/>
    <xf numFmtId="167" fontId="0" fillId="0" borderId="14" xfId="0" applyNumberFormat="1" applyFill="1" applyBorder="1" applyProtection="1">
      <protection locked="0"/>
    </xf>
    <xf numFmtId="0" fontId="1" fillId="0" borderId="0" xfId="1" applyFont="1" applyFill="1" applyBorder="1" applyAlignment="1" applyProtection="1">
      <alignment horizontal="center"/>
    </xf>
    <xf numFmtId="0" fontId="2" fillId="0" borderId="0" xfId="1" applyFont="1" applyFill="1" applyBorder="1" applyAlignment="1" applyProtection="1">
      <alignment horizontal="center"/>
    </xf>
    <xf numFmtId="164" fontId="2" fillId="0" borderId="0" xfId="1" applyNumberFormat="1" applyFill="1" applyBorder="1" applyProtection="1">
      <protection locked="0"/>
    </xf>
    <xf numFmtId="166" fontId="2" fillId="0" borderId="0" xfId="1" applyNumberFormat="1" applyFill="1" applyBorder="1" applyProtection="1">
      <protection locked="0"/>
    </xf>
    <xf numFmtId="10" fontId="2" fillId="0" borderId="4" xfId="0" applyNumberFormat="1" applyFont="1" applyFill="1" applyBorder="1" applyAlignment="1" applyProtection="1">
      <alignment horizontal="center"/>
    </xf>
    <xf numFmtId="49" fontId="0" fillId="0" borderId="0" xfId="0" applyNumberFormat="1" applyProtection="1"/>
    <xf numFmtId="49" fontId="0" fillId="0" borderId="0" xfId="0" applyNumberFormat="1"/>
    <xf numFmtId="49" fontId="2" fillId="0" borderId="0" xfId="0" applyNumberFormat="1" applyFont="1" applyProtection="1"/>
    <xf numFmtId="49" fontId="0" fillId="4" borderId="0" xfId="0" applyNumberFormat="1" applyFill="1" applyProtection="1"/>
    <xf numFmtId="0" fontId="17" fillId="0" borderId="0" xfId="0" applyFont="1"/>
    <xf numFmtId="0" fontId="0" fillId="0" borderId="0" xfId="0" applyAlignment="1">
      <alignment horizontal="justify" vertical="top"/>
    </xf>
    <xf numFmtId="0" fontId="0" fillId="0" borderId="0" xfId="0" applyAlignment="1">
      <alignment horizontal="justify" vertical="top" wrapText="1"/>
    </xf>
    <xf numFmtId="166" fontId="2" fillId="0" borderId="0" xfId="0" applyNumberFormat="1" applyFont="1"/>
    <xf numFmtId="166" fontId="2" fillId="0" borderId="0" xfId="1" applyNumberFormat="1" applyFill="1" applyProtection="1"/>
    <xf numFmtId="0" fontId="2" fillId="0" borderId="0" xfId="0" applyFont="1" applyAlignment="1">
      <alignment horizontal="left" vertical="top"/>
    </xf>
    <xf numFmtId="0" fontId="2" fillId="12" borderId="0" xfId="0" applyFont="1" applyFill="1"/>
    <xf numFmtId="0" fontId="0" fillId="12" borderId="0" xfId="0" applyFill="1"/>
    <xf numFmtId="0" fontId="2" fillId="0" borderId="4" xfId="0" applyFont="1" applyBorder="1" applyAlignment="1">
      <alignment horizontal="center"/>
    </xf>
    <xf numFmtId="0" fontId="0" fillId="0" borderId="4" xfId="0" applyBorder="1" applyAlignment="1">
      <alignment horizontal="center"/>
    </xf>
    <xf numFmtId="0" fontId="1" fillId="0" borderId="21" xfId="0" applyFont="1" applyBorder="1" applyAlignment="1" applyProtection="1">
      <alignment horizontal="center"/>
    </xf>
    <xf numFmtId="0" fontId="1" fillId="0" borderId="12" xfId="0" applyFont="1" applyBorder="1" applyAlignment="1" applyProtection="1">
      <alignment horizontal="center"/>
    </xf>
    <xf numFmtId="0" fontId="1" fillId="0" borderId="4" xfId="0" applyFont="1" applyBorder="1" applyAlignment="1" applyProtection="1">
      <alignment vertical="center"/>
    </xf>
    <xf numFmtId="0" fontId="0" fillId="0" borderId="4" xfId="0" applyBorder="1" applyAlignment="1" applyProtection="1">
      <alignment vertical="center"/>
    </xf>
    <xf numFmtId="0" fontId="10" fillId="3" borderId="35" xfId="0" applyFont="1" applyFill="1" applyBorder="1" applyAlignment="1" applyProtection="1">
      <alignment horizontal="center" vertical="center" wrapText="1"/>
    </xf>
    <xf numFmtId="0" fontId="0" fillId="0" borderId="36" xfId="0" applyBorder="1" applyAlignment="1" applyProtection="1">
      <alignment wrapText="1"/>
    </xf>
    <xf numFmtId="0" fontId="0" fillId="0" borderId="38" xfId="0" applyBorder="1" applyAlignment="1" applyProtection="1">
      <alignment wrapText="1"/>
    </xf>
    <xf numFmtId="0" fontId="0" fillId="0" borderId="30" xfId="0" applyBorder="1" applyAlignment="1" applyProtection="1">
      <alignment wrapText="1"/>
    </xf>
    <xf numFmtId="0" fontId="13" fillId="0" borderId="39" xfId="0" applyFont="1" applyBorder="1" applyAlignment="1" applyProtection="1">
      <alignment horizontal="center" vertical="center" wrapText="1"/>
    </xf>
    <xf numFmtId="0" fontId="0" fillId="0" borderId="39" xfId="0" applyBorder="1" applyAlignment="1" applyProtection="1">
      <alignment wrapText="1"/>
    </xf>
    <xf numFmtId="0" fontId="1" fillId="0" borderId="19"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13" fillId="5" borderId="35" xfId="0" applyFont="1" applyFill="1" applyBorder="1" applyAlignment="1" applyProtection="1">
      <alignment horizontal="center" vertical="center"/>
      <protection locked="0"/>
    </xf>
    <xf numFmtId="0" fontId="0" fillId="0" borderId="36" xfId="0" applyBorder="1" applyAlignment="1" applyProtection="1">
      <protection locked="0"/>
    </xf>
    <xf numFmtId="0" fontId="1" fillId="0" borderId="19" xfId="0" applyFont="1" applyBorder="1" applyAlignment="1" applyProtection="1">
      <alignment horizontal="left" wrapText="1"/>
    </xf>
    <xf numFmtId="0" fontId="0" fillId="0" borderId="14" xfId="0" applyBorder="1" applyAlignment="1" applyProtection="1">
      <alignment horizontal="left" wrapText="1"/>
    </xf>
    <xf numFmtId="14" fontId="0" fillId="5" borderId="22" xfId="0" applyNumberFormat="1" applyFill="1" applyBorder="1" applyAlignment="1" applyProtection="1">
      <alignment horizontal="center"/>
      <protection locked="0"/>
    </xf>
    <xf numFmtId="0" fontId="0" fillId="5" borderId="5" xfId="0" applyFill="1" applyBorder="1" applyAlignment="1" applyProtection="1">
      <protection locked="0"/>
    </xf>
    <xf numFmtId="0" fontId="1" fillId="0" borderId="4" xfId="0" applyFont="1" applyBorder="1" applyAlignment="1" applyProtection="1">
      <alignment horizontal="left" wrapText="1"/>
    </xf>
    <xf numFmtId="0" fontId="0" fillId="0" borderId="4" xfId="0" applyBorder="1" applyAlignment="1" applyProtection="1">
      <alignment horizontal="left" wrapText="1"/>
    </xf>
    <xf numFmtId="0" fontId="1" fillId="0" borderId="8" xfId="0" applyFont="1" applyFill="1" applyBorder="1" applyAlignment="1" applyProtection="1">
      <alignment horizontal="left"/>
    </xf>
    <xf numFmtId="0" fontId="1" fillId="0" borderId="13" xfId="0" applyFont="1" applyFill="1" applyBorder="1" applyAlignment="1" applyProtection="1">
      <alignment horizontal="left"/>
    </xf>
    <xf numFmtId="0" fontId="1" fillId="0" borderId="9" xfId="0" applyFont="1" applyFill="1" applyBorder="1" applyAlignment="1" applyProtection="1">
      <alignment horizontal="left"/>
    </xf>
    <xf numFmtId="0" fontId="1" fillId="0" borderId="19" xfId="0" applyFont="1" applyFill="1" applyBorder="1" applyAlignment="1" applyProtection="1">
      <alignment horizontal="center"/>
    </xf>
    <xf numFmtId="0" fontId="1" fillId="0" borderId="14" xfId="0" applyFont="1" applyFill="1" applyBorder="1" applyAlignment="1" applyProtection="1">
      <alignment horizontal="center"/>
    </xf>
    <xf numFmtId="0" fontId="1" fillId="0" borderId="19" xfId="0" applyFont="1" applyFill="1" applyBorder="1" applyAlignment="1" applyProtection="1">
      <alignment horizontal="left"/>
    </xf>
    <xf numFmtId="0" fontId="1" fillId="0" borderId="14" xfId="0" applyFont="1" applyFill="1" applyBorder="1" applyAlignment="1" applyProtection="1">
      <alignment horizontal="left"/>
    </xf>
    <xf numFmtId="0" fontId="1" fillId="0" borderId="19"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9" xfId="0" applyFont="1" applyFill="1" applyBorder="1" applyAlignment="1" applyProtection="1"/>
    <xf numFmtId="0" fontId="1" fillId="0" borderId="20" xfId="0" applyFont="1" applyFill="1" applyBorder="1" applyAlignment="1" applyProtection="1"/>
    <xf numFmtId="0" fontId="1" fillId="0" borderId="14" xfId="0" applyFont="1" applyFill="1" applyBorder="1" applyAlignment="1" applyProtection="1"/>
    <xf numFmtId="0" fontId="1" fillId="0" borderId="23" xfId="0" applyFont="1" applyFill="1" applyBorder="1" applyAlignment="1" applyProtection="1">
      <alignment horizontal="center" vertical="center"/>
    </xf>
    <xf numFmtId="0" fontId="1" fillId="0" borderId="24" xfId="0" applyFont="1" applyFill="1" applyBorder="1" applyAlignment="1" applyProtection="1">
      <alignment horizontal="center" vertical="center"/>
    </xf>
    <xf numFmtId="0" fontId="0" fillId="0" borderId="24" xfId="0" applyBorder="1" applyAlignment="1"/>
    <xf numFmtId="0" fontId="0" fillId="0" borderId="25" xfId="0" applyBorder="1" applyAlignment="1"/>
    <xf numFmtId="0" fontId="2" fillId="0" borderId="13" xfId="0" applyFont="1" applyBorder="1" applyAlignment="1" applyProtection="1"/>
    <xf numFmtId="0" fontId="4" fillId="0" borderId="13" xfId="0" applyFont="1" applyBorder="1" applyAlignment="1" applyProtection="1"/>
    <xf numFmtId="0" fontId="0" fillId="0" borderId="13" xfId="0" applyBorder="1" applyAlignment="1" applyProtection="1"/>
    <xf numFmtId="0" fontId="4" fillId="0" borderId="19" xfId="0" applyFont="1" applyBorder="1" applyAlignment="1" applyProtection="1"/>
    <xf numFmtId="0" fontId="0" fillId="0" borderId="20" xfId="0" applyBorder="1" applyAlignment="1" applyProtection="1"/>
    <xf numFmtId="0" fontId="0" fillId="0" borderId="14" xfId="0" applyBorder="1" applyAlignment="1" applyProtection="1"/>
    <xf numFmtId="0" fontId="14" fillId="0" borderId="0" xfId="0" applyFont="1" applyFill="1" applyAlignment="1" applyProtection="1">
      <alignment horizontal="center"/>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23" xfId="0" applyFont="1" applyFill="1" applyBorder="1" applyAlignment="1" applyProtection="1">
      <alignment horizontal="center" wrapText="1"/>
    </xf>
    <xf numFmtId="0" fontId="1" fillId="0" borderId="1" xfId="0" applyFont="1" applyFill="1" applyBorder="1" applyAlignment="1" applyProtection="1">
      <alignment horizontal="center" wrapText="1"/>
    </xf>
    <xf numFmtId="0" fontId="0" fillId="0" borderId="0" xfId="0" applyFill="1" applyAlignment="1">
      <alignment horizontal="center" wrapText="1"/>
    </xf>
    <xf numFmtId="0" fontId="0" fillId="0" borderId="27" xfId="0" applyFill="1" applyBorder="1" applyAlignment="1">
      <alignment horizontal="center" wrapText="1"/>
    </xf>
    <xf numFmtId="0" fontId="1" fillId="0" borderId="23" xfId="0" applyFont="1" applyBorder="1" applyAlignment="1" applyProtection="1">
      <alignment horizontal="center" wrapText="1"/>
    </xf>
    <xf numFmtId="0" fontId="1" fillId="0" borderId="20" xfId="0" applyFont="1" applyFill="1" applyBorder="1" applyAlignment="1" applyProtection="1">
      <alignment horizontal="left"/>
    </xf>
    <xf numFmtId="0" fontId="0" fillId="0" borderId="21"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2" fillId="0" borderId="0" xfId="1" applyFont="1" applyFill="1" applyBorder="1" applyAlignment="1" applyProtection="1">
      <alignment horizontal="center" wrapText="1"/>
    </xf>
    <xf numFmtId="0" fontId="0" fillId="0" borderId="0" xfId="0" applyFill="1" applyBorder="1" applyAlignment="1">
      <alignment wrapText="1"/>
    </xf>
    <xf numFmtId="0" fontId="1" fillId="0" borderId="0" xfId="1" applyFont="1" applyAlignment="1" applyProtection="1">
      <alignment horizontal="center"/>
    </xf>
    <xf numFmtId="0" fontId="0" fillId="0" borderId="0" xfId="0" applyAlignment="1" applyProtection="1">
      <alignment horizontal="center"/>
    </xf>
    <xf numFmtId="4" fontId="2" fillId="0" borderId="23" xfId="0" applyNumberFormat="1" applyFont="1" applyBorder="1" applyAlignment="1" applyProtection="1">
      <alignment horizontal="center"/>
    </xf>
    <xf numFmtId="4" fontId="0" fillId="0" borderId="24" xfId="0" applyNumberFormat="1" applyBorder="1" applyAlignment="1" applyProtection="1">
      <alignment horizontal="center"/>
    </xf>
    <xf numFmtId="4" fontId="0" fillId="0" borderId="25" xfId="0" applyNumberFormat="1" applyBorder="1" applyAlignment="1" applyProtection="1">
      <alignment horizontal="center"/>
    </xf>
    <xf numFmtId="4" fontId="0" fillId="0" borderId="23" xfId="0" applyNumberFormat="1" applyBorder="1" applyAlignment="1" applyProtection="1">
      <alignment horizontal="center"/>
    </xf>
    <xf numFmtId="0" fontId="0" fillId="0" borderId="24" xfId="0" applyBorder="1" applyAlignment="1">
      <alignment horizontal="center" wrapText="1"/>
    </xf>
    <xf numFmtId="0" fontId="0" fillId="0" borderId="25" xfId="0" applyBorder="1" applyAlignment="1">
      <alignment horizontal="center" wrapText="1"/>
    </xf>
    <xf numFmtId="0" fontId="1" fillId="0" borderId="0" xfId="0" applyFont="1" applyBorder="1" applyAlignment="1">
      <alignment horizontal="justify" vertical="top" wrapText="1"/>
    </xf>
    <xf numFmtId="0" fontId="1" fillId="0" borderId="0" xfId="0" applyFont="1" applyAlignment="1">
      <alignment horizontal="justify" vertical="top" wrapText="1"/>
    </xf>
    <xf numFmtId="0" fontId="2" fillId="0" borderId="0" xfId="0" applyFont="1" applyAlignment="1">
      <alignment horizontal="justify" wrapText="1"/>
    </xf>
    <xf numFmtId="0" fontId="0" fillId="0" borderId="0" xfId="0" applyAlignment="1">
      <alignment horizontal="justify" wrapText="1"/>
    </xf>
    <xf numFmtId="0" fontId="1" fillId="0" borderId="0" xfId="0" applyFont="1" applyAlignment="1">
      <alignment horizontal="center" wrapText="1"/>
    </xf>
    <xf numFmtId="0" fontId="0" fillId="0" borderId="0" xfId="0" applyAlignment="1">
      <alignment horizontal="center" wrapText="1"/>
    </xf>
    <xf numFmtId="0" fontId="1" fillId="2" borderId="19" xfId="0" applyFont="1" applyFill="1" applyBorder="1" applyAlignment="1">
      <alignment horizontal="left" wrapText="1"/>
    </xf>
    <xf numFmtId="0" fontId="0" fillId="0" borderId="20" xfId="0" applyBorder="1" applyAlignment="1">
      <alignment horizontal="left" wrapText="1"/>
    </xf>
    <xf numFmtId="0" fontId="0" fillId="0" borderId="14" xfId="0" applyBorder="1" applyAlignment="1">
      <alignment horizontal="left" wrapText="1"/>
    </xf>
    <xf numFmtId="0" fontId="2"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Alignment="1">
      <alignment wrapText="1"/>
    </xf>
    <xf numFmtId="0" fontId="2" fillId="0" borderId="0" xfId="0" applyFont="1" applyFill="1" applyAlignment="1">
      <alignment horizontal="justify" wrapText="1"/>
    </xf>
    <xf numFmtId="0" fontId="2" fillId="0" borderId="0" xfId="0" applyFont="1" applyAlignment="1">
      <alignment horizontal="left" wrapText="1"/>
    </xf>
    <xf numFmtId="0" fontId="1" fillId="11" borderId="35" xfId="0" applyFont="1" applyFill="1" applyBorder="1" applyAlignment="1">
      <alignment wrapText="1"/>
    </xf>
    <xf numFmtId="0" fontId="0" fillId="0" borderId="46" xfId="0" applyBorder="1" applyAlignment="1">
      <alignment wrapText="1"/>
    </xf>
    <xf numFmtId="0" fontId="0" fillId="0" borderId="36" xfId="0" applyBorder="1" applyAlignment="1">
      <alignment wrapText="1"/>
    </xf>
    <xf numFmtId="0" fontId="0" fillId="0" borderId="38" xfId="0" applyBorder="1" applyAlignment="1">
      <alignment wrapText="1"/>
    </xf>
    <xf numFmtId="0" fontId="0" fillId="0" borderId="39" xfId="0" applyBorder="1" applyAlignment="1">
      <alignment wrapText="1"/>
    </xf>
    <xf numFmtId="0" fontId="0" fillId="0" borderId="30" xfId="0" applyBorder="1" applyAlignment="1">
      <alignment wrapText="1"/>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horizontal="justify" vertical="top"/>
    </xf>
    <xf numFmtId="0" fontId="0" fillId="0" borderId="0" xfId="0" applyAlignment="1">
      <alignment horizontal="justify" vertical="top"/>
    </xf>
    <xf numFmtId="0" fontId="2" fillId="0" borderId="0" xfId="0" applyFont="1" applyAlignment="1">
      <alignment horizontal="justify" vertical="top" wrapText="1"/>
    </xf>
    <xf numFmtId="0" fontId="0" fillId="0" borderId="0" xfId="0" applyAlignment="1">
      <alignment horizontal="justify" vertical="top" wrapText="1"/>
    </xf>
    <xf numFmtId="0" fontId="2" fillId="0" borderId="14" xfId="0" applyFont="1" applyFill="1" applyBorder="1" applyAlignment="1">
      <alignment horizontal="center"/>
    </xf>
    <xf numFmtId="0" fontId="0" fillId="0" borderId="4" xfId="0" applyBorder="1" applyAlignment="1"/>
    <xf numFmtId="0" fontId="0" fillId="0" borderId="19" xfId="0" applyBorder="1" applyAlignment="1"/>
    <xf numFmtId="0" fontId="2" fillId="0" borderId="4" xfId="0" applyFont="1" applyFill="1" applyBorder="1" applyAlignment="1">
      <alignment horizontal="center"/>
    </xf>
    <xf numFmtId="0" fontId="0" fillId="13" borderId="0" xfId="0" applyFill="1"/>
    <xf numFmtId="0" fontId="19" fillId="13" borderId="0" xfId="0" applyFont="1" applyFill="1"/>
    <xf numFmtId="0" fontId="20" fillId="13" borderId="0" xfId="0" applyFont="1" applyFill="1"/>
    <xf numFmtId="0" fontId="20" fillId="6" borderId="0" xfId="0" applyFont="1" applyFill="1"/>
    <xf numFmtId="0" fontId="21" fillId="6" borderId="0" xfId="0" applyFont="1" applyFill="1" applyAlignment="1">
      <alignment horizontal="left" vertical="center" wrapText="1"/>
    </xf>
    <xf numFmtId="0" fontId="22" fillId="6" borderId="0" xfId="0" applyFont="1" applyFill="1"/>
    <xf numFmtId="0" fontId="23" fillId="13" borderId="0" xfId="0" applyFont="1" applyFill="1"/>
    <xf numFmtId="0" fontId="24" fillId="6" borderId="0" xfId="0" applyFont="1" applyFill="1"/>
    <xf numFmtId="0" fontId="25" fillId="6" borderId="0" xfId="0" applyFont="1" applyFill="1"/>
    <xf numFmtId="0" fontId="23" fillId="6" borderId="0" xfId="0" applyFont="1" applyFill="1"/>
    <xf numFmtId="0" fontId="26" fillId="6" borderId="0" xfId="0" applyFont="1" applyFill="1"/>
    <xf numFmtId="0" fontId="27" fillId="6" borderId="0" xfId="0" applyFont="1" applyFill="1"/>
    <xf numFmtId="0" fontId="28" fillId="6" borderId="0" xfId="2" applyFont="1" applyFill="1" applyProtection="1"/>
  </cellXfs>
  <cellStyles count="3">
    <cellStyle name="Hipervínculo" xfId="2" builtinId="8"/>
    <cellStyle name="Normal" xfId="0" builtinId="0"/>
    <cellStyle name="Normal 2" xfId="1" xr:uid="{00000000-0005-0000-0000-000001000000}"/>
  </cellStyles>
  <dxfs count="7">
    <dxf>
      <font>
        <condense val="0"/>
        <extend val="0"/>
        <color auto="1"/>
      </font>
      <fill>
        <patternFill>
          <bgColor indexed="41"/>
        </patternFill>
      </fill>
    </dxf>
    <dxf>
      <fill>
        <patternFill>
          <bgColor indexed="45"/>
        </patternFill>
      </fill>
    </dxf>
    <dxf>
      <font>
        <condense val="0"/>
        <extend val="0"/>
        <color auto="1"/>
      </font>
      <fill>
        <patternFill>
          <bgColor indexed="41"/>
        </patternFill>
      </fill>
    </dxf>
    <dxf>
      <fill>
        <patternFill>
          <bgColor indexed="45"/>
        </patternFill>
      </fill>
    </dxf>
    <dxf>
      <font>
        <condense val="0"/>
        <extend val="0"/>
        <color indexed="10"/>
      </font>
    </dxf>
    <dxf>
      <font>
        <condense val="0"/>
        <extend val="0"/>
        <color auto="1"/>
      </font>
      <fill>
        <patternFill>
          <bgColor indexed="4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ignacioonline.com.a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71"/>
  <sheetViews>
    <sheetView tabSelected="1" topLeftCell="D1" workbookViewId="0">
      <selection activeCell="E114" sqref="E114"/>
    </sheetView>
  </sheetViews>
  <sheetFormatPr baseColWidth="10" defaultRowHeight="12.75" x14ac:dyDescent="0.2"/>
  <cols>
    <col min="1" max="1" width="8.33203125" customWidth="1"/>
    <col min="2" max="2" width="7.6640625" customWidth="1"/>
    <col min="3" max="3" width="13" customWidth="1"/>
    <col min="4" max="4" width="7.5" customWidth="1"/>
    <col min="5" max="5" width="63.6640625" customWidth="1"/>
    <col min="6" max="6" width="16.1640625" customWidth="1"/>
    <col min="7" max="7" width="8.33203125" customWidth="1"/>
    <col min="8" max="11" width="13.83203125" customWidth="1"/>
    <col min="12" max="12" width="14.83203125" customWidth="1"/>
    <col min="13" max="17" width="13.83203125" customWidth="1"/>
    <col min="18" max="18" width="15.33203125" customWidth="1"/>
    <col min="19" max="19" width="15" customWidth="1"/>
    <col min="20" max="21" width="13.83203125" customWidth="1"/>
    <col min="22" max="22" width="20.33203125" customWidth="1"/>
    <col min="23" max="23" width="20.1640625" customWidth="1"/>
    <col min="24" max="24" width="19.6640625" customWidth="1"/>
    <col min="25" max="25" width="12.6640625" bestFit="1" customWidth="1"/>
  </cols>
  <sheetData>
    <row r="1" spans="1:33" ht="13.5" thickBot="1" x14ac:dyDescent="0.25">
      <c r="C1" s="436" t="s">
        <v>436</v>
      </c>
      <c r="D1" s="437"/>
      <c r="E1" s="437"/>
      <c r="F1" s="437"/>
      <c r="G1" s="437"/>
      <c r="H1" s="437"/>
      <c r="I1" s="437"/>
      <c r="J1" s="437"/>
      <c r="K1" s="437"/>
      <c r="L1" s="437"/>
      <c r="M1" s="437"/>
      <c r="N1" s="437"/>
      <c r="O1" s="437"/>
      <c r="P1" s="437"/>
      <c r="Q1" s="437"/>
      <c r="R1" s="437"/>
      <c r="S1" s="437"/>
      <c r="T1" s="437"/>
      <c r="U1" s="437"/>
      <c r="V1" s="437"/>
      <c r="W1" s="438"/>
    </row>
    <row r="3" spans="1:33" ht="13.5" thickBot="1" x14ac:dyDescent="0.25">
      <c r="A3" s="226"/>
      <c r="B3" s="14"/>
      <c r="C3" s="394" t="s">
        <v>16</v>
      </c>
      <c r="D3" s="395"/>
      <c r="E3" s="124"/>
      <c r="F3" s="192" t="s">
        <v>49</v>
      </c>
      <c r="G3" s="120"/>
      <c r="H3" s="20">
        <f t="shared" ref="H3:U3" si="0">+IF(H8&lt;&gt;"",MONTH(H8),0)</f>
        <v>0</v>
      </c>
      <c r="I3" s="20">
        <f t="shared" si="0"/>
        <v>0</v>
      </c>
      <c r="J3" s="20">
        <f t="shared" si="0"/>
        <v>0</v>
      </c>
      <c r="K3" s="20">
        <f t="shared" si="0"/>
        <v>0</v>
      </c>
      <c r="L3" s="20">
        <f t="shared" si="0"/>
        <v>0</v>
      </c>
      <c r="M3" s="20">
        <f t="shared" si="0"/>
        <v>0</v>
      </c>
      <c r="N3" s="20">
        <f t="shared" si="0"/>
        <v>0</v>
      </c>
      <c r="O3" s="20">
        <f t="shared" si="0"/>
        <v>0</v>
      </c>
      <c r="P3" s="20">
        <f t="shared" si="0"/>
        <v>0</v>
      </c>
      <c r="Q3" s="20">
        <f t="shared" si="0"/>
        <v>0</v>
      </c>
      <c r="R3" s="20">
        <f t="shared" si="0"/>
        <v>0</v>
      </c>
      <c r="S3" s="20">
        <f t="shared" si="0"/>
        <v>0</v>
      </c>
      <c r="T3" s="20">
        <f t="shared" si="0"/>
        <v>0</v>
      </c>
      <c r="U3" s="20">
        <f t="shared" si="0"/>
        <v>0</v>
      </c>
      <c r="V3" s="215">
        <v>12</v>
      </c>
      <c r="W3" s="217"/>
      <c r="X3" s="14"/>
      <c r="Y3" s="14"/>
      <c r="Z3" s="14"/>
      <c r="AA3" s="14"/>
    </row>
    <row r="4" spans="1:33" x14ac:dyDescent="0.2">
      <c r="A4" s="126"/>
      <c r="B4" s="14"/>
      <c r="C4" s="394" t="s">
        <v>258</v>
      </c>
      <c r="D4" s="395"/>
      <c r="E4" s="124"/>
      <c r="F4" s="151" t="s">
        <v>248</v>
      </c>
      <c r="G4" s="53"/>
      <c r="H4" s="13">
        <v>1</v>
      </c>
      <c r="I4" s="13">
        <v>2</v>
      </c>
      <c r="J4" s="13">
        <v>3</v>
      </c>
      <c r="K4" s="13">
        <v>4</v>
      </c>
      <c r="L4" s="13">
        <v>5</v>
      </c>
      <c r="M4" s="13">
        <v>6</v>
      </c>
      <c r="N4" s="13">
        <v>7</v>
      </c>
      <c r="O4" s="13">
        <v>8</v>
      </c>
      <c r="P4" s="13">
        <v>9</v>
      </c>
      <c r="Q4" s="13">
        <v>10</v>
      </c>
      <c r="R4" s="13">
        <v>11</v>
      </c>
      <c r="S4" s="13">
        <v>12</v>
      </c>
      <c r="T4" s="13">
        <v>13</v>
      </c>
      <c r="U4" s="13">
        <v>14</v>
      </c>
      <c r="V4" s="396" t="s">
        <v>194</v>
      </c>
      <c r="W4" s="397"/>
      <c r="X4" s="14"/>
      <c r="Y4" s="14"/>
      <c r="Z4" s="14"/>
      <c r="AA4" s="14"/>
    </row>
    <row r="5" spans="1:33" ht="13.5" thickBot="1" x14ac:dyDescent="0.25">
      <c r="A5" s="126"/>
      <c r="B5" s="103"/>
      <c r="C5" s="394" t="s">
        <v>17</v>
      </c>
      <c r="D5" s="395"/>
      <c r="E5" s="160"/>
      <c r="F5" s="191"/>
      <c r="G5" s="14"/>
      <c r="H5" s="14"/>
      <c r="I5" s="15"/>
      <c r="J5" s="14"/>
      <c r="K5" s="14"/>
      <c r="L5" s="14"/>
      <c r="M5" s="15"/>
      <c r="N5" s="15"/>
      <c r="O5" s="15"/>
      <c r="P5" s="16"/>
      <c r="Q5" s="15"/>
      <c r="R5" s="15"/>
      <c r="S5" s="15"/>
      <c r="T5" s="15"/>
      <c r="U5" s="15"/>
      <c r="V5" s="398"/>
      <c r="W5" s="399"/>
      <c r="X5" s="14"/>
      <c r="Y5" s="14"/>
      <c r="Z5" s="14"/>
      <c r="AA5" s="14"/>
      <c r="AB5" s="14"/>
      <c r="AC5" s="14"/>
      <c r="AD5" s="14"/>
      <c r="AE5" s="14"/>
      <c r="AF5" s="14"/>
      <c r="AG5" s="14"/>
    </row>
    <row r="6" spans="1:33" ht="15" customHeight="1" thickBot="1" x14ac:dyDescent="0.25">
      <c r="A6" s="126"/>
      <c r="B6" s="103"/>
      <c r="C6" s="76"/>
      <c r="D6" s="21"/>
      <c r="E6" s="218"/>
      <c r="F6" s="190"/>
      <c r="G6" s="14"/>
      <c r="H6" s="18" t="str">
        <f>+VLOOKUP(H7,Tablas!$X$50:$Y$64,2,FALSE)</f>
        <v>General</v>
      </c>
      <c r="I6" s="18" t="str">
        <f>+VLOOKUP(I7,Tablas!$X$50:$Y$64,2,FALSE)</f>
        <v>General</v>
      </c>
      <c r="J6" s="18" t="str">
        <f>+VLOOKUP(J7,Tablas!$X$50:$Y$64,2,FALSE)</f>
        <v>General</v>
      </c>
      <c r="K6" s="18" t="str">
        <f>+VLOOKUP(K7,Tablas!$X$50:$Y$64,2,FALSE)</f>
        <v>General</v>
      </c>
      <c r="L6" s="18" t="str">
        <f>+VLOOKUP(L7,Tablas!$X$50:$Y$64,2,FALSE)</f>
        <v>General</v>
      </c>
      <c r="M6" s="18" t="str">
        <f>+VLOOKUP(M7,Tablas!$X$50:$Y$64,2,FALSE)</f>
        <v>General</v>
      </c>
      <c r="N6" s="18" t="str">
        <f>+VLOOKUP(N7,Tablas!$X$50:$Y$64,2,FALSE)</f>
        <v>General</v>
      </c>
      <c r="O6" s="18" t="str">
        <f>+VLOOKUP(O7,Tablas!$X$50:$Y$64,2,FALSE)</f>
        <v>General</v>
      </c>
      <c r="P6" s="18" t="str">
        <f>+VLOOKUP(P7,Tablas!$X$50:$Y$64,2,FALSE)</f>
        <v>General</v>
      </c>
      <c r="Q6" s="18" t="str">
        <f>+VLOOKUP(Q7,Tablas!$X$50:$Y$64,2,FALSE)</f>
        <v>General</v>
      </c>
      <c r="R6" s="18" t="str">
        <f>+VLOOKUP(R7,Tablas!$X$50:$Y$64,2,FALSE)</f>
        <v>General</v>
      </c>
      <c r="S6" s="18" t="str">
        <f>+VLOOKUP(S7,Tablas!$X$50:$Y$64,2,FALSE)</f>
        <v>General</v>
      </c>
      <c r="T6" s="18" t="str">
        <f>+VLOOKUP(T7,Tablas!$X$50:$Y$64,2,FALSE)</f>
        <v>General</v>
      </c>
      <c r="U6" s="18" t="str">
        <f>+VLOOKUP(U7,Tablas!$X$50:$Y$64,2,FALSE)</f>
        <v>General</v>
      </c>
      <c r="V6" s="400" t="str">
        <f>+VLOOKUP(V7,Tablas!$X$50:$Y$64,2,FALSE)</f>
        <v>General</v>
      </c>
      <c r="W6" s="401"/>
      <c r="X6" s="14"/>
      <c r="Y6" s="14"/>
      <c r="Z6" s="14"/>
      <c r="AA6" s="14"/>
      <c r="AB6" s="14"/>
      <c r="AC6" s="14"/>
      <c r="AD6" s="14"/>
      <c r="AE6" s="14"/>
      <c r="AF6" s="14"/>
      <c r="AG6" s="14"/>
    </row>
    <row r="7" spans="1:33" ht="13.5" thickBot="1" x14ac:dyDescent="0.25">
      <c r="A7" s="126"/>
      <c r="B7" s="103"/>
      <c r="C7" s="15"/>
      <c r="D7" s="14"/>
      <c r="E7" s="14"/>
      <c r="F7" s="402" t="s">
        <v>198</v>
      </c>
      <c r="G7" s="403"/>
      <c r="H7" s="193">
        <v>0</v>
      </c>
      <c r="I7" s="193">
        <v>0</v>
      </c>
      <c r="J7" s="193">
        <v>0</v>
      </c>
      <c r="K7" s="193">
        <v>0</v>
      </c>
      <c r="L7" s="193">
        <v>0</v>
      </c>
      <c r="M7" s="193">
        <v>0</v>
      </c>
      <c r="N7" s="193">
        <v>0</v>
      </c>
      <c r="O7" s="193">
        <v>0</v>
      </c>
      <c r="P7" s="193">
        <v>0</v>
      </c>
      <c r="Q7" s="193">
        <v>0</v>
      </c>
      <c r="R7" s="193">
        <v>0</v>
      </c>
      <c r="S7" s="193">
        <v>0</v>
      </c>
      <c r="T7" s="193">
        <v>0</v>
      </c>
      <c r="U7" s="193">
        <v>0</v>
      </c>
      <c r="V7" s="404">
        <v>0</v>
      </c>
      <c r="W7" s="405"/>
      <c r="Z7" s="14"/>
      <c r="AA7" s="14"/>
      <c r="AB7" s="14"/>
      <c r="AC7" s="14"/>
      <c r="AD7" s="14"/>
      <c r="AE7" s="14"/>
      <c r="AF7" s="14"/>
      <c r="AG7" s="14"/>
    </row>
    <row r="8" spans="1:33" x14ac:dyDescent="0.2">
      <c r="A8" s="126"/>
      <c r="B8" s="19"/>
      <c r="C8" s="19"/>
      <c r="D8" s="19"/>
      <c r="E8" s="406" t="s">
        <v>434</v>
      </c>
      <c r="F8" s="407"/>
      <c r="G8" s="219"/>
      <c r="H8" s="341"/>
      <c r="I8" s="341"/>
      <c r="J8" s="341"/>
      <c r="K8" s="341"/>
      <c r="L8" s="341"/>
      <c r="M8" s="341"/>
      <c r="N8" s="341"/>
      <c r="O8" s="341"/>
      <c r="P8" s="341"/>
      <c r="Q8" s="341"/>
      <c r="R8" s="341"/>
      <c r="S8" s="341"/>
      <c r="T8" s="341"/>
      <c r="U8" s="341"/>
      <c r="V8" s="408"/>
      <c r="W8" s="409"/>
      <c r="Y8" s="14"/>
      <c r="Z8" s="21"/>
      <c r="AA8" s="14"/>
      <c r="AB8" s="14"/>
      <c r="AC8" s="14"/>
      <c r="AD8" s="14"/>
      <c r="AE8" s="14"/>
      <c r="AF8" s="14"/>
      <c r="AG8" s="14"/>
    </row>
    <row r="9" spans="1:33" x14ac:dyDescent="0.2">
      <c r="A9" s="126"/>
      <c r="B9" s="19"/>
      <c r="C9" s="19"/>
      <c r="D9" s="19"/>
      <c r="E9" s="406" t="s">
        <v>261</v>
      </c>
      <c r="F9" s="407"/>
      <c r="G9" s="220"/>
      <c r="H9" s="221">
        <f t="shared" ref="H9:U9" si="1">+H25+H34+H54+H63-H47-H48-H18-H19</f>
        <v>0</v>
      </c>
      <c r="I9" s="221">
        <f t="shared" si="1"/>
        <v>0</v>
      </c>
      <c r="J9" s="221">
        <f t="shared" si="1"/>
        <v>0</v>
      </c>
      <c r="K9" s="221">
        <f t="shared" si="1"/>
        <v>0</v>
      </c>
      <c r="L9" s="221">
        <f t="shared" si="1"/>
        <v>0</v>
      </c>
      <c r="M9" s="221">
        <f t="shared" si="1"/>
        <v>0</v>
      </c>
      <c r="N9" s="221">
        <f t="shared" si="1"/>
        <v>0</v>
      </c>
      <c r="O9" s="221">
        <f t="shared" si="1"/>
        <v>0</v>
      </c>
      <c r="P9" s="221">
        <f t="shared" si="1"/>
        <v>0</v>
      </c>
      <c r="Q9" s="221">
        <f t="shared" si="1"/>
        <v>0</v>
      </c>
      <c r="R9" s="221">
        <f t="shared" si="1"/>
        <v>0</v>
      </c>
      <c r="S9" s="221">
        <f t="shared" si="1"/>
        <v>0</v>
      </c>
      <c r="T9" s="221">
        <f t="shared" si="1"/>
        <v>0</v>
      </c>
      <c r="U9" s="278">
        <f t="shared" si="1"/>
        <v>0</v>
      </c>
      <c r="V9" s="342" t="s">
        <v>423</v>
      </c>
      <c r="W9" s="343" t="s">
        <v>424</v>
      </c>
      <c r="X9" s="358" t="s">
        <v>425</v>
      </c>
      <c r="Y9" s="327">
        <f>+SUMIF($H$3:$U$3,"&lt;7",$H$9:$U$9)</f>
        <v>0</v>
      </c>
      <c r="Z9" s="345">
        <f>COUNTIF($H$3:$U$3,"&lt;7")-COUNTIF($H$3:$U$3,0)-COUNTIF(H18:U18,"&lt;&gt;")</f>
        <v>0</v>
      </c>
      <c r="AA9" s="14"/>
      <c r="AB9" s="14"/>
      <c r="AC9" s="14"/>
      <c r="AD9" s="14"/>
      <c r="AE9" s="14"/>
      <c r="AF9" s="14"/>
      <c r="AG9" s="14"/>
    </row>
    <row r="10" spans="1:33" ht="13.5" thickBot="1" x14ac:dyDescent="0.25">
      <c r="A10" s="126"/>
      <c r="B10" s="19"/>
      <c r="C10" s="19"/>
      <c r="D10" s="19"/>
      <c r="E10" s="406" t="s">
        <v>432</v>
      </c>
      <c r="F10" s="407"/>
      <c r="G10" s="220"/>
      <c r="H10" s="221">
        <f>+IF(H3&lt;&gt;0,ROUND(H225/(H3-$H$3+1),2),0)</f>
        <v>0</v>
      </c>
      <c r="I10" s="221">
        <f t="shared" ref="I10:U10" si="2">IF(I18+I19&lt;&gt;0,H10,IF(I3&lt;&gt;0,ROUND(I225/(I3-$H$3+1),2),0))</f>
        <v>0</v>
      </c>
      <c r="J10" s="221">
        <f t="shared" si="2"/>
        <v>0</v>
      </c>
      <c r="K10" s="221">
        <f t="shared" si="2"/>
        <v>0</v>
      </c>
      <c r="L10" s="221">
        <f t="shared" si="2"/>
        <v>0</v>
      </c>
      <c r="M10" s="221">
        <f t="shared" si="2"/>
        <v>0</v>
      </c>
      <c r="N10" s="221">
        <f t="shared" si="2"/>
        <v>0</v>
      </c>
      <c r="O10" s="221">
        <f t="shared" si="2"/>
        <v>0</v>
      </c>
      <c r="P10" s="221">
        <f t="shared" si="2"/>
        <v>0</v>
      </c>
      <c r="Q10" s="221">
        <f t="shared" si="2"/>
        <v>0</v>
      </c>
      <c r="R10" s="221">
        <f t="shared" si="2"/>
        <v>0</v>
      </c>
      <c r="S10" s="221">
        <f t="shared" si="2"/>
        <v>0</v>
      </c>
      <c r="T10" s="221">
        <f t="shared" si="2"/>
        <v>0</v>
      </c>
      <c r="U10" s="221">
        <f t="shared" si="2"/>
        <v>0</v>
      </c>
      <c r="V10" s="346">
        <f>+IF(Z9&lt;&gt;0,ROUND(Y9/Z9,2),0)</f>
        <v>0</v>
      </c>
      <c r="W10" s="368">
        <f>+IF(Z10&lt;&gt;0,ROUND(Y10/Z10,2),0)</f>
        <v>0</v>
      </c>
      <c r="X10" s="184" t="s">
        <v>426</v>
      </c>
      <c r="Y10" s="327">
        <f>+SUMIF($H$3:$U$3,"&gt;6",$H$9:$U$9)</f>
        <v>0</v>
      </c>
      <c r="Z10" s="345">
        <f>COUNTIF($H$3:$U$3,"&gt;6")-COUNTIF(H19:U19,"&lt;&gt;")</f>
        <v>0</v>
      </c>
      <c r="AA10" s="14"/>
      <c r="AB10" s="14"/>
      <c r="AC10" s="14"/>
      <c r="AD10" s="14"/>
      <c r="AE10" s="14"/>
      <c r="AF10" s="14"/>
      <c r="AG10" s="14"/>
    </row>
    <row r="11" spans="1:33" ht="13.5" thickBot="1" x14ac:dyDescent="0.25">
      <c r="A11" s="126"/>
      <c r="B11" s="19"/>
      <c r="C11" s="19"/>
      <c r="D11" s="19"/>
      <c r="E11" s="410" t="s">
        <v>241</v>
      </c>
      <c r="F11" s="411"/>
      <c r="G11" s="220"/>
      <c r="H11" s="221">
        <f>+MIN(H9,H10)</f>
        <v>0</v>
      </c>
      <c r="I11" s="221">
        <f>+IF(I9=0,I10,MIN(I9,I10))</f>
        <v>0</v>
      </c>
      <c r="J11" s="221">
        <f t="shared" ref="J11:U11" si="3">+IF(J9=0,J10,MIN(J9,J10))</f>
        <v>0</v>
      </c>
      <c r="K11" s="221">
        <f t="shared" si="3"/>
        <v>0</v>
      </c>
      <c r="L11" s="221">
        <f t="shared" si="3"/>
        <v>0</v>
      </c>
      <c r="M11" s="221">
        <f t="shared" si="3"/>
        <v>0</v>
      </c>
      <c r="N11" s="221">
        <f t="shared" si="3"/>
        <v>0</v>
      </c>
      <c r="O11" s="221">
        <f t="shared" si="3"/>
        <v>0</v>
      </c>
      <c r="P11" s="221">
        <f t="shared" si="3"/>
        <v>0</v>
      </c>
      <c r="Q11" s="221">
        <f t="shared" si="3"/>
        <v>0</v>
      </c>
      <c r="R11" s="221">
        <f t="shared" si="3"/>
        <v>0</v>
      </c>
      <c r="S11" s="221">
        <f t="shared" si="3"/>
        <v>0</v>
      </c>
      <c r="T11" s="221">
        <f t="shared" si="3"/>
        <v>0</v>
      </c>
      <c r="U11" s="221">
        <f t="shared" si="3"/>
        <v>0</v>
      </c>
      <c r="V11" s="349" t="s">
        <v>428</v>
      </c>
      <c r="W11" s="370">
        <f>+IF(Z9+Z10&gt;0,ROUND((Y9+Y10)/(Z9+Z10),2),0)</f>
        <v>0</v>
      </c>
      <c r="Z11" s="21"/>
      <c r="AA11" s="14"/>
      <c r="AB11" s="14"/>
      <c r="AC11" s="14"/>
      <c r="AD11" s="14"/>
      <c r="AE11" s="14"/>
      <c r="AF11" s="14"/>
      <c r="AG11" s="14"/>
    </row>
    <row r="12" spans="1:33" ht="13.5" thickBot="1" x14ac:dyDescent="0.25">
      <c r="A12" s="226" t="s">
        <v>93</v>
      </c>
      <c r="B12" s="19"/>
      <c r="C12" s="19"/>
      <c r="D12" s="19"/>
      <c r="E12" s="392" t="s">
        <v>232</v>
      </c>
      <c r="F12" s="393"/>
      <c r="G12" s="149"/>
      <c r="H12" s="361" t="str">
        <f>+IF(H11=0,"",IF(H11&lt;=HLOOKUP(H3,Tablas!$B$112:$N$117,2,FALSE),"NO",IF(H11&lt;=HLOOKUP(H3,Tablas!$B$112:$N$117,3,FALSE),"CON DCTO","PLENO")))</f>
        <v/>
      </c>
      <c r="I12" s="361" t="str">
        <f>+IF(I11=0,"",IF(I11&lt;=HLOOKUP(I3,Tablas!$B$112:$N$117,2,FALSE),"NO",IF(I11&lt;=HLOOKUP(I3,Tablas!$B$112:$N$117,3,FALSE),"CON DCTO","PLENO")))</f>
        <v/>
      </c>
      <c r="J12" s="361" t="str">
        <f>+IF(J11=0,"",IF(J11&lt;=HLOOKUP(J3,Tablas!$B$112:$N$117,2,FALSE),"NO",IF(J11&lt;=HLOOKUP(J3,Tablas!$B$112:$N$117,3,FALSE),"CON DCTO","PLENO")))</f>
        <v/>
      </c>
      <c r="K12" s="361" t="str">
        <f>+IF(K11=0,"",IF(K11&lt;=HLOOKUP(K3,Tablas!$B$112:$N$117,2,FALSE),"NO",IF(K11&lt;=HLOOKUP(K3,Tablas!$B$112:$N$117,3,FALSE),"CON DCTO","PLENO")))</f>
        <v/>
      </c>
      <c r="L12" s="361" t="str">
        <f>+IF(L11=0,"",IF(L11&lt;=HLOOKUP(L3,Tablas!$B$112:$N$117,2,FALSE),"NO",IF(L11&lt;=HLOOKUP(L3,Tablas!$B$112:$N$117,3,FALSE),"CON DCTO","PLENO")))</f>
        <v/>
      </c>
      <c r="M12" s="361" t="str">
        <f>+IF(M11=0,"",IF(M11&lt;=HLOOKUP(M3,Tablas!$B$112:$N$117,2,FALSE),"NO",IF(M11&lt;=HLOOKUP(M3,Tablas!$B$112:$N$117,3,FALSE),"CON DCTO","PLENO")))</f>
        <v/>
      </c>
      <c r="N12" s="361" t="str">
        <f>+IF(N11=0,"",IF(N11&lt;=HLOOKUP(N3,Tablas!$B$112:$N$117,2,FALSE),"NO",IF(N11&lt;=HLOOKUP(N3,Tablas!$B$112:$N$117,3,FALSE),"CON DCTO","PLENO")))</f>
        <v/>
      </c>
      <c r="O12" s="361" t="str">
        <f>+IF(O11=0,"",IF(O11&lt;=HLOOKUP(O3,Tablas!$B$112:$N$117,2,FALSE),"NO",IF(O11&lt;=HLOOKUP(O3,Tablas!$B$112:$N$117,3,FALSE),"CON DCTO","PLENO")))</f>
        <v/>
      </c>
      <c r="P12" s="361" t="str">
        <f>+IF(P11=0,"",IF(P11&lt;=HLOOKUP(P3,Tablas!$B$112:$N$117,2,FALSE),"NO",IF(P11&lt;=HLOOKUP(P3,Tablas!$B$112:$N$117,3,FALSE),"CON DCTO","PLENO")))</f>
        <v/>
      </c>
      <c r="Q12" s="361" t="str">
        <f>+IF(Q11=0,"",IF(Q11&lt;=HLOOKUP(Q3,Tablas!$B$112:$N$117,2,FALSE),"NO",IF(Q11&lt;=HLOOKUP(Q3,Tablas!$B$112:$N$117,3,FALSE),"CON DCTO","PLENO")))</f>
        <v/>
      </c>
      <c r="R12" s="361" t="str">
        <f>+IF(R11=0,"",IF(R11&lt;=HLOOKUP(R3,Tablas!$B$112:$N$117,2,FALSE),"NO",IF(R11&lt;=HLOOKUP(R3,Tablas!$B$112:$N$117,3,FALSE),"CON DCTO","PLENO")))</f>
        <v/>
      </c>
      <c r="S12" s="361" t="str">
        <f>+IF(S11=0,"",IF(S11&lt;=HLOOKUP(S3,Tablas!$B$112:$N$117,2,FALSE),"NO",IF(S11&lt;=HLOOKUP(S3,Tablas!$B$112:$N$117,3,FALSE),"CON DCTO","PLENO")))</f>
        <v/>
      </c>
      <c r="T12" s="361" t="str">
        <f>+IF(T11=0,"",IF(T11&lt;=HLOOKUP(T3,Tablas!$B$112:$N$117,2,FALSE),"NO",IF(T11&lt;=HLOOKUP(T3,Tablas!$B$112:$N$117,3,FALSE),"CON DCTO","PLENO")))</f>
        <v/>
      </c>
      <c r="U12" s="361" t="str">
        <f>+IF(U11=0,"",IF(U11&lt;=HLOOKUP(U3,Tablas!$B$112:$N$117,2,FALSE),"NO",IF(U11&lt;=HLOOKUP(U3,Tablas!$B$112:$N$117,3,FALSE),"CON DCTO","PLENO")))</f>
        <v/>
      </c>
      <c r="V12" s="348"/>
      <c r="W12" s="369"/>
      <c r="X12" s="21"/>
      <c r="Y12" s="21"/>
      <c r="Z12" s="21"/>
      <c r="AA12" s="390" t="s">
        <v>450</v>
      </c>
      <c r="AB12" s="391"/>
      <c r="AC12" s="14"/>
      <c r="AD12" s="14"/>
      <c r="AE12" s="14"/>
      <c r="AF12" s="14"/>
      <c r="AG12" s="14"/>
    </row>
    <row r="13" spans="1:33" ht="13.5" thickBot="1" x14ac:dyDescent="0.25">
      <c r="A13" s="126" t="s">
        <v>95</v>
      </c>
      <c r="B13" s="443" t="s">
        <v>437</v>
      </c>
      <c r="C13" s="437"/>
      <c r="D13" s="437"/>
      <c r="E13" s="437"/>
      <c r="F13" s="437"/>
      <c r="G13" s="437"/>
      <c r="H13" s="437"/>
      <c r="I13" s="437"/>
      <c r="J13" s="437"/>
      <c r="K13" s="437"/>
      <c r="L13" s="437"/>
      <c r="M13" s="437"/>
      <c r="N13" s="437"/>
      <c r="O13" s="437"/>
      <c r="P13" s="437"/>
      <c r="Q13" s="437"/>
      <c r="R13" s="437"/>
      <c r="S13" s="437"/>
      <c r="T13" s="437"/>
      <c r="U13" s="438"/>
      <c r="V13" s="107" t="s">
        <v>192</v>
      </c>
      <c r="W13" s="161" t="s">
        <v>193</v>
      </c>
      <c r="X13" s="162" t="s">
        <v>256</v>
      </c>
      <c r="Y13" s="21"/>
      <c r="Z13" s="21"/>
      <c r="AA13" s="377" t="s">
        <v>192</v>
      </c>
      <c r="AB13" s="323" t="s">
        <v>193</v>
      </c>
      <c r="AC13" s="14"/>
      <c r="AD13" s="14"/>
      <c r="AE13" s="14"/>
      <c r="AF13" s="14"/>
      <c r="AG13" s="14"/>
    </row>
    <row r="14" spans="1:33" s="3" customFormat="1" x14ac:dyDescent="0.2">
      <c r="A14" s="126" t="s">
        <v>95</v>
      </c>
      <c r="B14" s="258"/>
      <c r="C14" s="412" t="s">
        <v>105</v>
      </c>
      <c r="D14" s="413"/>
      <c r="E14" s="413"/>
      <c r="F14" s="414"/>
      <c r="G14" s="222"/>
      <c r="H14" s="54"/>
      <c r="I14" s="54"/>
      <c r="J14" s="54"/>
      <c r="K14" s="54"/>
      <c r="L14" s="54"/>
      <c r="M14" s="54"/>
      <c r="N14" s="54"/>
      <c r="O14" s="54"/>
      <c r="P14" s="54"/>
      <c r="Q14" s="54"/>
      <c r="R14" s="54"/>
      <c r="S14" s="54"/>
      <c r="T14" s="54"/>
      <c r="U14" s="54"/>
      <c r="V14" s="109"/>
      <c r="W14" s="108"/>
      <c r="X14" s="21"/>
      <c r="Y14" s="21"/>
      <c r="Z14" s="21"/>
      <c r="AA14" s="21"/>
      <c r="AB14" s="21"/>
      <c r="AC14" s="21"/>
      <c r="AD14" s="21"/>
      <c r="AE14" s="21"/>
      <c r="AF14" s="21"/>
      <c r="AG14" s="21"/>
    </row>
    <row r="15" spans="1:33" x14ac:dyDescent="0.2">
      <c r="A15" s="126" t="s">
        <v>95</v>
      </c>
      <c r="B15" s="42"/>
      <c r="C15" s="259" t="s">
        <v>85</v>
      </c>
      <c r="D15" s="415" t="s">
        <v>98</v>
      </c>
      <c r="E15" s="416"/>
      <c r="F15" s="24"/>
      <c r="G15" s="138"/>
      <c r="H15" s="25"/>
      <c r="I15" s="25"/>
      <c r="J15" s="25"/>
      <c r="K15" s="25"/>
      <c r="L15" s="25"/>
      <c r="M15" s="25"/>
      <c r="N15" s="25"/>
      <c r="O15" s="25"/>
      <c r="P15" s="25"/>
      <c r="Q15" s="25"/>
      <c r="R15" s="25"/>
      <c r="S15" s="25"/>
      <c r="T15" s="25"/>
      <c r="U15" s="25"/>
      <c r="V15" s="110"/>
      <c r="W15" s="108"/>
      <c r="X15" s="21"/>
      <c r="Y15" s="76"/>
      <c r="Z15" s="21"/>
      <c r="AA15" s="14"/>
      <c r="AB15" s="14"/>
      <c r="AC15" s="14"/>
      <c r="AD15" s="14"/>
      <c r="AE15" s="14"/>
      <c r="AF15" s="14"/>
      <c r="AG15" s="14"/>
    </row>
    <row r="16" spans="1:33" x14ac:dyDescent="0.2">
      <c r="A16" s="126" t="s">
        <v>95</v>
      </c>
      <c r="B16" s="75" t="s">
        <v>145</v>
      </c>
      <c r="C16" s="42"/>
      <c r="D16" s="48" t="s">
        <v>97</v>
      </c>
      <c r="E16" s="48"/>
      <c r="F16" s="26" t="s">
        <v>18</v>
      </c>
      <c r="G16" s="139"/>
      <c r="H16" s="91"/>
      <c r="I16" s="91"/>
      <c r="J16" s="91"/>
      <c r="K16" s="91"/>
      <c r="L16" s="91"/>
      <c r="M16" s="91"/>
      <c r="N16" s="91"/>
      <c r="O16" s="91"/>
      <c r="P16" s="91"/>
      <c r="Q16" s="91"/>
      <c r="R16" s="91"/>
      <c r="S16" s="91"/>
      <c r="T16" s="91"/>
      <c r="U16" s="91"/>
      <c r="V16" s="111">
        <f>+X16</f>
        <v>0</v>
      </c>
      <c r="W16" s="208"/>
      <c r="X16" s="123">
        <f t="shared" ref="X16:X24" si="4">+SUM(H16:U16)</f>
        <v>0</v>
      </c>
      <c r="Y16" s="76"/>
      <c r="Z16" s="21"/>
      <c r="AA16" s="380" t="s">
        <v>451</v>
      </c>
      <c r="AB16" s="381"/>
      <c r="AC16" s="14"/>
      <c r="AD16" s="380" t="s">
        <v>460</v>
      </c>
      <c r="AE16" s="14"/>
      <c r="AF16" s="14"/>
      <c r="AG16" s="14"/>
    </row>
    <row r="17" spans="1:33" x14ac:dyDescent="0.2">
      <c r="A17" s="126" t="s">
        <v>95</v>
      </c>
      <c r="B17" s="75" t="s">
        <v>146</v>
      </c>
      <c r="C17" s="42"/>
      <c r="D17" s="75" t="s">
        <v>125</v>
      </c>
      <c r="E17" s="260"/>
      <c r="F17" s="26" t="s">
        <v>18</v>
      </c>
      <c r="G17" s="139"/>
      <c r="H17" s="91"/>
      <c r="I17" s="91"/>
      <c r="J17" s="91"/>
      <c r="K17" s="91"/>
      <c r="L17" s="91"/>
      <c r="M17" s="91"/>
      <c r="N17" s="91"/>
      <c r="O17" s="91"/>
      <c r="P17" s="91"/>
      <c r="Q17" s="91"/>
      <c r="R17" s="91"/>
      <c r="S17" s="91"/>
      <c r="T17" s="91"/>
      <c r="U17" s="91"/>
      <c r="V17" s="111">
        <f>+X17</f>
        <v>0</v>
      </c>
      <c r="W17" s="208"/>
      <c r="X17" s="123">
        <f t="shared" si="4"/>
        <v>0</v>
      </c>
      <c r="Y17" s="76"/>
      <c r="Z17" s="21"/>
      <c r="AA17" s="380" t="s">
        <v>452</v>
      </c>
      <c r="AB17" s="381"/>
      <c r="AC17" s="14"/>
      <c r="AD17" s="380" t="s">
        <v>461</v>
      </c>
      <c r="AE17" s="14"/>
      <c r="AF17" s="14"/>
      <c r="AG17" s="14"/>
    </row>
    <row r="18" spans="1:33" x14ac:dyDescent="0.2">
      <c r="A18" s="126" t="s">
        <v>95</v>
      </c>
      <c r="B18" s="75" t="s">
        <v>149</v>
      </c>
      <c r="C18" s="75"/>
      <c r="D18" s="75" t="s">
        <v>103</v>
      </c>
      <c r="E18" s="260"/>
      <c r="F18" s="26" t="s">
        <v>18</v>
      </c>
      <c r="G18" s="139"/>
      <c r="H18" s="91"/>
      <c r="I18" s="91"/>
      <c r="J18" s="91"/>
      <c r="K18" s="91"/>
      <c r="L18" s="91"/>
      <c r="M18" s="91"/>
      <c r="N18" s="91"/>
      <c r="O18" s="91"/>
      <c r="P18" s="91"/>
      <c r="Q18" s="91"/>
      <c r="R18" s="91"/>
      <c r="S18" s="91"/>
      <c r="T18" s="91"/>
      <c r="U18" s="91"/>
      <c r="V18" s="350">
        <f>+X18-W18</f>
        <v>0</v>
      </c>
      <c r="W18" s="159">
        <f>+IF($W$11&lt;Tablas!$N$115,IF(X18+X47&lt;&gt;0,ROUND(MIN(Tablas!$N$115/2,($X$18+$X$47))*X18/(X18+X47),2),0),0)</f>
        <v>0</v>
      </c>
      <c r="X18" s="123">
        <f t="shared" si="4"/>
        <v>0</v>
      </c>
      <c r="Y18" s="76"/>
      <c r="Z18" s="21"/>
      <c r="AA18" s="380" t="s">
        <v>453</v>
      </c>
      <c r="AB18" s="380" t="s">
        <v>473</v>
      </c>
      <c r="AC18" s="14"/>
      <c r="AD18" s="378"/>
      <c r="AE18" s="14"/>
      <c r="AF18" s="14"/>
      <c r="AG18" s="14"/>
    </row>
    <row r="19" spans="1:33" x14ac:dyDescent="0.2">
      <c r="A19" s="126" t="s">
        <v>95</v>
      </c>
      <c r="B19" s="75" t="s">
        <v>149</v>
      </c>
      <c r="C19" s="75"/>
      <c r="D19" s="75" t="s">
        <v>102</v>
      </c>
      <c r="E19" s="260"/>
      <c r="F19" s="26" t="s">
        <v>18</v>
      </c>
      <c r="G19" s="139"/>
      <c r="H19" s="91"/>
      <c r="I19" s="91"/>
      <c r="J19" s="91"/>
      <c r="K19" s="91"/>
      <c r="L19" s="91"/>
      <c r="M19" s="91"/>
      <c r="N19" s="91"/>
      <c r="O19" s="91"/>
      <c r="P19" s="91"/>
      <c r="Q19" s="91"/>
      <c r="R19" s="91"/>
      <c r="S19" s="91"/>
      <c r="T19" s="91"/>
      <c r="U19" s="290"/>
      <c r="V19" s="371">
        <f>+X19-W19</f>
        <v>0</v>
      </c>
      <c r="W19" s="159">
        <f>+IF($W$11&lt;Tablas!$N$116,IF(X19+X48&lt;&gt;0,ROUND(MIN(Tablas!$N$116/2,$X$19+$X$48)*X19/(X19+X48),2),0),0)</f>
        <v>0</v>
      </c>
      <c r="X19" s="123">
        <f t="shared" si="4"/>
        <v>0</v>
      </c>
      <c r="Y19" s="76"/>
      <c r="Z19" s="21"/>
      <c r="AA19" s="380" t="s">
        <v>454</v>
      </c>
      <c r="AB19" s="380" t="s">
        <v>474</v>
      </c>
      <c r="AC19" s="14"/>
      <c r="AD19" s="378"/>
      <c r="AE19" s="14"/>
      <c r="AF19" s="14"/>
      <c r="AG19" s="14"/>
    </row>
    <row r="20" spans="1:33" x14ac:dyDescent="0.2">
      <c r="A20" s="126" t="s">
        <v>95</v>
      </c>
      <c r="B20" s="75" t="s">
        <v>142</v>
      </c>
      <c r="C20" s="75"/>
      <c r="D20" s="75" t="s">
        <v>153</v>
      </c>
      <c r="E20" s="260"/>
      <c r="F20" s="26" t="s">
        <v>18</v>
      </c>
      <c r="G20" s="139"/>
      <c r="H20" s="91"/>
      <c r="I20" s="91"/>
      <c r="J20" s="91"/>
      <c r="K20" s="91"/>
      <c r="L20" s="91"/>
      <c r="M20" s="91"/>
      <c r="N20" s="91"/>
      <c r="O20" s="91"/>
      <c r="P20" s="91"/>
      <c r="Q20" s="91"/>
      <c r="R20" s="91"/>
      <c r="S20" s="91"/>
      <c r="T20" s="91"/>
      <c r="U20" s="290"/>
      <c r="V20" s="280">
        <f>+SUM(H20:U20)</f>
        <v>0</v>
      </c>
      <c r="W20" s="209"/>
      <c r="X20" s="123">
        <f t="shared" si="4"/>
        <v>0</v>
      </c>
      <c r="Y20" s="76"/>
      <c r="Z20" s="21"/>
      <c r="AA20" s="380" t="s">
        <v>455</v>
      </c>
      <c r="AB20" s="380" t="s">
        <v>458</v>
      </c>
      <c r="AC20" s="14"/>
      <c r="AD20" s="378"/>
      <c r="AE20" s="14"/>
      <c r="AF20" s="14"/>
      <c r="AG20" s="14"/>
    </row>
    <row r="21" spans="1:33" x14ac:dyDescent="0.2">
      <c r="A21" s="126" t="s">
        <v>95</v>
      </c>
      <c r="B21" s="75" t="s">
        <v>337</v>
      </c>
      <c r="C21" s="75"/>
      <c r="D21" s="261" t="s">
        <v>104</v>
      </c>
      <c r="E21" s="260"/>
      <c r="F21" s="26" t="s">
        <v>18</v>
      </c>
      <c r="G21" s="139"/>
      <c r="H21" s="91"/>
      <c r="I21" s="91"/>
      <c r="J21" s="91"/>
      <c r="K21" s="91"/>
      <c r="L21" s="91"/>
      <c r="M21" s="91"/>
      <c r="N21" s="91"/>
      <c r="O21" s="91"/>
      <c r="P21" s="91"/>
      <c r="Q21" s="91"/>
      <c r="R21" s="91"/>
      <c r="S21" s="91"/>
      <c r="T21" s="91"/>
      <c r="U21" s="290"/>
      <c r="V21" s="279"/>
      <c r="W21" s="112">
        <f>+X21</f>
        <v>0</v>
      </c>
      <c r="X21" s="123">
        <f t="shared" si="4"/>
        <v>0</v>
      </c>
      <c r="Y21" s="76"/>
      <c r="Z21" s="21"/>
      <c r="AA21" s="381"/>
      <c r="AB21" s="378"/>
      <c r="AC21" s="14"/>
      <c r="AD21" s="378"/>
      <c r="AE21" s="14"/>
      <c r="AF21" s="14"/>
      <c r="AG21" s="14"/>
    </row>
    <row r="22" spans="1:33" x14ac:dyDescent="0.2">
      <c r="A22" s="127" t="s">
        <v>95</v>
      </c>
      <c r="B22" s="75" t="s">
        <v>335</v>
      </c>
      <c r="C22" s="75" t="s">
        <v>259</v>
      </c>
      <c r="D22" s="75" t="s">
        <v>255</v>
      </c>
      <c r="E22" s="260"/>
      <c r="F22" s="26" t="s">
        <v>18</v>
      </c>
      <c r="G22" s="139"/>
      <c r="H22" s="91"/>
      <c r="I22" s="91"/>
      <c r="J22" s="91"/>
      <c r="K22" s="91"/>
      <c r="L22" s="91"/>
      <c r="M22" s="91"/>
      <c r="N22" s="91"/>
      <c r="O22" s="91"/>
      <c r="P22" s="91"/>
      <c r="Q22" s="91"/>
      <c r="R22" s="91"/>
      <c r="S22" s="91"/>
      <c r="T22" s="91"/>
      <c r="U22" s="290"/>
      <c r="V22" s="315">
        <f>+IF($X$22+$X$51=0,0,ROUND(X22/($X$22+$X$51)*$V$120,2))</f>
        <v>0</v>
      </c>
      <c r="W22" s="318">
        <f>+X22-V22</f>
        <v>0</v>
      </c>
      <c r="X22" s="123">
        <f t="shared" si="4"/>
        <v>0</v>
      </c>
      <c r="Y22" s="76"/>
      <c r="Z22" s="21"/>
      <c r="AA22" s="378"/>
      <c r="AB22" s="378"/>
      <c r="AC22" s="14"/>
      <c r="AD22" s="378"/>
      <c r="AE22" s="14"/>
      <c r="AF22" s="14"/>
      <c r="AG22" s="14"/>
    </row>
    <row r="23" spans="1:33" x14ac:dyDescent="0.2">
      <c r="A23" s="126" t="s">
        <v>95</v>
      </c>
      <c r="B23" s="75" t="s">
        <v>352</v>
      </c>
      <c r="C23" s="75" t="s">
        <v>386</v>
      </c>
      <c r="D23" s="75" t="s">
        <v>346</v>
      </c>
      <c r="E23" s="260"/>
      <c r="F23" s="26" t="s">
        <v>18</v>
      </c>
      <c r="G23" s="139"/>
      <c r="H23" s="91"/>
      <c r="I23" s="91"/>
      <c r="J23" s="91"/>
      <c r="K23" s="91"/>
      <c r="L23" s="91"/>
      <c r="M23" s="91"/>
      <c r="N23" s="91"/>
      <c r="O23" s="91"/>
      <c r="P23" s="91"/>
      <c r="Q23" s="91"/>
      <c r="R23" s="91"/>
      <c r="S23" s="91"/>
      <c r="T23" s="91"/>
      <c r="U23" s="290"/>
      <c r="V23" s="281">
        <f>+X23-W23</f>
        <v>0</v>
      </c>
      <c r="W23" s="159">
        <f>+IF($X$126&gt;0,ROUND($W$126/($X$23+$X$52)*$X$23,2),0)</f>
        <v>0</v>
      </c>
      <c r="X23" s="123">
        <f t="shared" si="4"/>
        <v>0</v>
      </c>
      <c r="Y23" s="76"/>
      <c r="Z23" s="21"/>
      <c r="AA23" s="380" t="s">
        <v>456</v>
      </c>
      <c r="AB23" s="380" t="s">
        <v>459</v>
      </c>
      <c r="AC23" s="14"/>
      <c r="AD23" s="378"/>
      <c r="AE23" s="14"/>
      <c r="AF23" s="14"/>
      <c r="AG23" s="14"/>
    </row>
    <row r="24" spans="1:33" x14ac:dyDescent="0.2">
      <c r="A24" s="126" t="s">
        <v>95</v>
      </c>
      <c r="B24" s="75" t="s">
        <v>337</v>
      </c>
      <c r="C24" s="75"/>
      <c r="D24" s="75" t="s">
        <v>350</v>
      </c>
      <c r="E24" s="260"/>
      <c r="F24" s="26" t="s">
        <v>18</v>
      </c>
      <c r="G24" s="139"/>
      <c r="H24" s="91"/>
      <c r="I24" s="91"/>
      <c r="J24" s="91"/>
      <c r="K24" s="91"/>
      <c r="L24" s="91"/>
      <c r="M24" s="91"/>
      <c r="N24" s="91"/>
      <c r="O24" s="91"/>
      <c r="P24" s="91"/>
      <c r="Q24" s="91"/>
      <c r="R24" s="91"/>
      <c r="S24" s="91"/>
      <c r="T24" s="91"/>
      <c r="U24" s="290"/>
      <c r="V24" s="279"/>
      <c r="W24" s="112">
        <f>+SUM(H24:U24)</f>
        <v>0</v>
      </c>
      <c r="X24" s="123">
        <f t="shared" si="4"/>
        <v>0</v>
      </c>
      <c r="Y24" s="76"/>
      <c r="Z24" s="21"/>
      <c r="AA24" s="381"/>
      <c r="AB24" s="380" t="s">
        <v>457</v>
      </c>
      <c r="AC24" s="14"/>
      <c r="AD24" s="378"/>
      <c r="AE24" s="14"/>
      <c r="AF24" s="14"/>
      <c r="AG24" s="14"/>
    </row>
    <row r="25" spans="1:33" x14ac:dyDescent="0.2">
      <c r="A25" s="126" t="s">
        <v>95</v>
      </c>
      <c r="B25" s="42"/>
      <c r="C25" s="75"/>
      <c r="D25" s="417" t="s">
        <v>96</v>
      </c>
      <c r="E25" s="418"/>
      <c r="F25" s="48" t="s">
        <v>22</v>
      </c>
      <c r="G25" s="140"/>
      <c r="H25" s="51">
        <f t="shared" ref="H25:X25" si="5">+SUM(H16:H24)</f>
        <v>0</v>
      </c>
      <c r="I25" s="51">
        <f t="shared" si="5"/>
        <v>0</v>
      </c>
      <c r="J25" s="51">
        <f t="shared" si="5"/>
        <v>0</v>
      </c>
      <c r="K25" s="51">
        <f t="shared" si="5"/>
        <v>0</v>
      </c>
      <c r="L25" s="51">
        <f t="shared" si="5"/>
        <v>0</v>
      </c>
      <c r="M25" s="51">
        <f t="shared" si="5"/>
        <v>0</v>
      </c>
      <c r="N25" s="51">
        <f t="shared" si="5"/>
        <v>0</v>
      </c>
      <c r="O25" s="51">
        <f t="shared" si="5"/>
        <v>0</v>
      </c>
      <c r="P25" s="51">
        <f t="shared" si="5"/>
        <v>0</v>
      </c>
      <c r="Q25" s="51">
        <f t="shared" si="5"/>
        <v>0</v>
      </c>
      <c r="R25" s="51">
        <f t="shared" si="5"/>
        <v>0</v>
      </c>
      <c r="S25" s="51">
        <f t="shared" si="5"/>
        <v>0</v>
      </c>
      <c r="T25" s="51">
        <f t="shared" si="5"/>
        <v>0</v>
      </c>
      <c r="U25" s="114">
        <f t="shared" si="5"/>
        <v>0</v>
      </c>
      <c r="V25" s="282">
        <f t="shared" si="5"/>
        <v>0</v>
      </c>
      <c r="W25" s="114">
        <f t="shared" si="5"/>
        <v>0</v>
      </c>
      <c r="X25" s="115">
        <f t="shared" si="5"/>
        <v>0</v>
      </c>
      <c r="Y25" s="21"/>
      <c r="Z25" s="21"/>
      <c r="AA25" s="378"/>
      <c r="AB25" s="378"/>
      <c r="AC25" s="14"/>
      <c r="AD25" s="378"/>
      <c r="AE25" s="14"/>
      <c r="AF25" s="14"/>
      <c r="AG25" s="14"/>
    </row>
    <row r="26" spans="1:33" x14ac:dyDescent="0.2">
      <c r="A26" s="126" t="s">
        <v>95</v>
      </c>
      <c r="B26" s="42"/>
      <c r="C26" s="75" t="s">
        <v>86</v>
      </c>
      <c r="D26" s="415" t="s">
        <v>101</v>
      </c>
      <c r="E26" s="416"/>
      <c r="F26" s="71"/>
      <c r="G26" s="141"/>
      <c r="H26" s="72"/>
      <c r="I26" s="72"/>
      <c r="J26" s="72"/>
      <c r="K26" s="72"/>
      <c r="L26" s="72"/>
      <c r="M26" s="72"/>
      <c r="N26" s="72"/>
      <c r="O26" s="72"/>
      <c r="P26" s="72"/>
      <c r="Q26" s="72"/>
      <c r="R26" s="72"/>
      <c r="S26" s="72"/>
      <c r="T26" s="72"/>
      <c r="U26" s="291"/>
      <c r="V26" s="72"/>
      <c r="W26" s="108"/>
      <c r="X26" s="21"/>
      <c r="Y26" s="21"/>
      <c r="Z26" s="21"/>
      <c r="AA26" s="378"/>
      <c r="AB26" s="378"/>
      <c r="AC26" s="14"/>
      <c r="AD26" s="378"/>
      <c r="AE26" s="14"/>
      <c r="AF26" s="14"/>
      <c r="AG26" s="14"/>
    </row>
    <row r="27" spans="1:33" x14ac:dyDescent="0.2">
      <c r="A27" s="126" t="s">
        <v>95</v>
      </c>
      <c r="B27" s="75" t="s">
        <v>147</v>
      </c>
      <c r="C27" s="42"/>
      <c r="D27" s="48" t="s">
        <v>143</v>
      </c>
      <c r="E27" s="356"/>
      <c r="F27" s="26" t="s">
        <v>18</v>
      </c>
      <c r="G27" s="139"/>
      <c r="H27" s="91"/>
      <c r="I27" s="91"/>
      <c r="J27" s="91"/>
      <c r="K27" s="91"/>
      <c r="L27" s="91"/>
      <c r="M27" s="91"/>
      <c r="N27" s="91"/>
      <c r="O27" s="91"/>
      <c r="P27" s="91"/>
      <c r="Q27" s="91"/>
      <c r="R27" s="91"/>
      <c r="S27" s="91"/>
      <c r="T27" s="91"/>
      <c r="U27" s="290"/>
      <c r="V27" s="280">
        <f>+X27</f>
        <v>0</v>
      </c>
      <c r="W27" s="208"/>
      <c r="X27" s="123">
        <f t="shared" ref="X27:X33" si="6">+SUM(H27:U27)</f>
        <v>0</v>
      </c>
      <c r="Y27" s="21"/>
      <c r="Z27" s="21"/>
      <c r="AA27" s="380" t="s">
        <v>451</v>
      </c>
      <c r="AB27" s="381"/>
      <c r="AC27" s="14"/>
      <c r="AD27" s="378"/>
      <c r="AE27" s="14"/>
      <c r="AF27" s="14"/>
      <c r="AG27" s="14"/>
    </row>
    <row r="28" spans="1:33" x14ac:dyDescent="0.2">
      <c r="A28" s="126" t="s">
        <v>95</v>
      </c>
      <c r="B28" s="75" t="s">
        <v>148</v>
      </c>
      <c r="C28" s="42"/>
      <c r="D28" s="75" t="s">
        <v>144</v>
      </c>
      <c r="E28" s="356"/>
      <c r="F28" s="26" t="s">
        <v>18</v>
      </c>
      <c r="G28" s="139"/>
      <c r="H28" s="91"/>
      <c r="I28" s="91"/>
      <c r="J28" s="91"/>
      <c r="K28" s="91"/>
      <c r="L28" s="91"/>
      <c r="M28" s="91"/>
      <c r="N28" s="91"/>
      <c r="O28" s="91"/>
      <c r="P28" s="91"/>
      <c r="Q28" s="91"/>
      <c r="R28" s="91"/>
      <c r="S28" s="91"/>
      <c r="T28" s="91"/>
      <c r="U28" s="290"/>
      <c r="V28" s="280">
        <f>+X28</f>
        <v>0</v>
      </c>
      <c r="W28" s="208"/>
      <c r="X28" s="123">
        <f t="shared" si="6"/>
        <v>0</v>
      </c>
      <c r="Y28" s="21"/>
      <c r="Z28" s="21"/>
      <c r="AA28" s="380" t="s">
        <v>452</v>
      </c>
      <c r="AB28" s="381"/>
      <c r="AC28" s="14"/>
      <c r="AD28" s="378"/>
      <c r="AE28" s="14"/>
      <c r="AF28" s="14"/>
      <c r="AG28" s="14"/>
    </row>
    <row r="29" spans="1:33" x14ac:dyDescent="0.2">
      <c r="A29" s="127" t="s">
        <v>95</v>
      </c>
      <c r="B29" s="75" t="s">
        <v>381</v>
      </c>
      <c r="C29" s="75" t="s">
        <v>259</v>
      </c>
      <c r="D29" s="75" t="s">
        <v>255</v>
      </c>
      <c r="E29" s="356"/>
      <c r="F29" s="26" t="s">
        <v>18</v>
      </c>
      <c r="G29" s="139"/>
      <c r="H29" s="91"/>
      <c r="I29" s="91"/>
      <c r="J29" s="91"/>
      <c r="K29" s="91"/>
      <c r="L29" s="91"/>
      <c r="M29" s="91"/>
      <c r="N29" s="91"/>
      <c r="O29" s="91"/>
      <c r="P29" s="91"/>
      <c r="Q29" s="91"/>
      <c r="R29" s="91"/>
      <c r="S29" s="91"/>
      <c r="T29" s="91"/>
      <c r="U29" s="290"/>
      <c r="V29" s="315">
        <f>+IF($X$22+$X$51=0,0,ROUND(X29/($X$22+$X$51)*$V$120,2))</f>
        <v>0</v>
      </c>
      <c r="W29" s="112">
        <f>+X29-V29</f>
        <v>0</v>
      </c>
      <c r="X29" s="123">
        <f t="shared" si="6"/>
        <v>0</v>
      </c>
      <c r="Y29" s="21"/>
      <c r="Z29" s="21"/>
      <c r="AA29" s="378"/>
      <c r="AB29" s="378"/>
      <c r="AC29" s="14"/>
      <c r="AD29" s="378"/>
      <c r="AE29" s="14"/>
      <c r="AF29" s="14"/>
      <c r="AG29" s="14"/>
    </row>
    <row r="30" spans="1:33" x14ac:dyDescent="0.2">
      <c r="A30" s="126" t="s">
        <v>95</v>
      </c>
      <c r="B30" s="75" t="s">
        <v>336</v>
      </c>
      <c r="C30" s="75" t="s">
        <v>386</v>
      </c>
      <c r="D30" s="75" t="s">
        <v>346</v>
      </c>
      <c r="E30" s="260"/>
      <c r="F30" s="26" t="s">
        <v>18</v>
      </c>
      <c r="G30" s="139"/>
      <c r="H30" s="91"/>
      <c r="I30" s="91"/>
      <c r="J30" s="91"/>
      <c r="K30" s="91"/>
      <c r="L30" s="91"/>
      <c r="M30" s="91"/>
      <c r="N30" s="91"/>
      <c r="O30" s="91"/>
      <c r="P30" s="91"/>
      <c r="Q30" s="91"/>
      <c r="R30" s="91"/>
      <c r="S30" s="91"/>
      <c r="T30" s="91"/>
      <c r="U30" s="290"/>
      <c r="V30" s="281">
        <f>+X30-W30</f>
        <v>0</v>
      </c>
      <c r="W30" s="159">
        <f>+IF($X$127&gt;0,ROUND($W$127/($X$30+$X$59)*$X$30,2),0)</f>
        <v>0</v>
      </c>
      <c r="X30" s="123">
        <f t="shared" si="6"/>
        <v>0</v>
      </c>
      <c r="Y30" s="21"/>
      <c r="Z30" s="21"/>
      <c r="AA30" s="380" t="s">
        <v>456</v>
      </c>
      <c r="AB30" s="380" t="s">
        <v>459</v>
      </c>
      <c r="AC30" s="14"/>
      <c r="AD30" s="378"/>
      <c r="AE30" s="14"/>
      <c r="AF30" s="14"/>
      <c r="AG30" s="14"/>
    </row>
    <row r="31" spans="1:33" x14ac:dyDescent="0.2">
      <c r="A31" s="126" t="s">
        <v>95</v>
      </c>
      <c r="B31" s="75" t="s">
        <v>339</v>
      </c>
      <c r="C31" s="75" t="s">
        <v>260</v>
      </c>
      <c r="D31" s="75" t="s">
        <v>340</v>
      </c>
      <c r="E31" s="260"/>
      <c r="F31" s="26" t="s">
        <v>18</v>
      </c>
      <c r="G31" s="139"/>
      <c r="H31" s="91"/>
      <c r="I31" s="91"/>
      <c r="J31" s="91"/>
      <c r="K31" s="91"/>
      <c r="L31" s="91"/>
      <c r="M31" s="91"/>
      <c r="N31" s="91"/>
      <c r="O31" s="91"/>
      <c r="P31" s="91"/>
      <c r="Q31" s="91"/>
      <c r="R31" s="91"/>
      <c r="S31" s="91"/>
      <c r="T31" s="91"/>
      <c r="U31" s="290"/>
      <c r="V31" s="281">
        <f>+IF(V132&lt;&gt;0,ROUND(X31/X132*V132,2),0)</f>
        <v>0</v>
      </c>
      <c r="W31" s="159">
        <f>+X31-V31</f>
        <v>0</v>
      </c>
      <c r="X31" s="123">
        <f t="shared" si="6"/>
        <v>0</v>
      </c>
      <c r="Y31" s="21"/>
      <c r="Z31" s="21"/>
      <c r="AA31" s="381"/>
      <c r="AB31" s="380"/>
      <c r="AC31" s="14"/>
      <c r="AD31" s="378"/>
      <c r="AE31" s="14"/>
      <c r="AF31" s="14"/>
      <c r="AG31" s="14"/>
    </row>
    <row r="32" spans="1:33" x14ac:dyDescent="0.2">
      <c r="A32" s="126" t="s">
        <v>95</v>
      </c>
      <c r="B32" s="75" t="s">
        <v>353</v>
      </c>
      <c r="C32" s="75" t="s">
        <v>260</v>
      </c>
      <c r="D32" s="262" t="s">
        <v>351</v>
      </c>
      <c r="E32" s="263"/>
      <c r="F32" s="26" t="s">
        <v>18</v>
      </c>
      <c r="G32" s="139"/>
      <c r="H32" s="91"/>
      <c r="I32" s="91"/>
      <c r="J32" s="91"/>
      <c r="K32" s="91"/>
      <c r="L32" s="91"/>
      <c r="M32" s="91"/>
      <c r="N32" s="91"/>
      <c r="O32" s="91"/>
      <c r="P32" s="91"/>
      <c r="Q32" s="91"/>
      <c r="R32" s="91"/>
      <c r="S32" s="91"/>
      <c r="T32" s="91"/>
      <c r="U32" s="290"/>
      <c r="V32" s="281">
        <f>+IF(V135&lt;&gt;0,+ROUND(X32/X135*V135,2),0)</f>
        <v>0</v>
      </c>
      <c r="W32" s="159">
        <f>+X32-V32</f>
        <v>0</v>
      </c>
      <c r="X32" s="123">
        <f t="shared" si="6"/>
        <v>0</v>
      </c>
      <c r="Y32" s="21"/>
      <c r="Z32" s="21"/>
      <c r="AA32" s="378"/>
      <c r="AB32" s="378"/>
      <c r="AC32" s="14"/>
      <c r="AD32" s="378"/>
      <c r="AE32" s="14"/>
      <c r="AF32" s="14"/>
      <c r="AG32" s="14"/>
    </row>
    <row r="33" spans="1:33" x14ac:dyDescent="0.2">
      <c r="A33" s="126" t="s">
        <v>95</v>
      </c>
      <c r="B33" s="75" t="s">
        <v>338</v>
      </c>
      <c r="C33" s="42"/>
      <c r="D33" s="71" t="s">
        <v>354</v>
      </c>
      <c r="E33" s="356"/>
      <c r="F33" s="26" t="s">
        <v>18</v>
      </c>
      <c r="G33" s="139"/>
      <c r="H33" s="91"/>
      <c r="I33" s="91"/>
      <c r="J33" s="91"/>
      <c r="K33" s="91"/>
      <c r="L33" s="91"/>
      <c r="M33" s="91"/>
      <c r="N33" s="91"/>
      <c r="O33" s="91"/>
      <c r="P33" s="91"/>
      <c r="Q33" s="91"/>
      <c r="R33" s="91"/>
      <c r="S33" s="91"/>
      <c r="T33" s="91"/>
      <c r="U33" s="290"/>
      <c r="V33" s="279"/>
      <c r="W33" s="112">
        <f>+X33</f>
        <v>0</v>
      </c>
      <c r="X33" s="123">
        <f t="shared" si="6"/>
        <v>0</v>
      </c>
      <c r="Y33" s="21"/>
      <c r="Z33" s="21"/>
      <c r="AA33" s="381"/>
      <c r="AB33" s="380"/>
      <c r="AC33" s="14"/>
      <c r="AD33" s="378"/>
      <c r="AE33" s="14"/>
      <c r="AF33" s="14"/>
      <c r="AG33" s="14"/>
    </row>
    <row r="34" spans="1:33" x14ac:dyDescent="0.2">
      <c r="A34" s="126" t="s">
        <v>95</v>
      </c>
      <c r="B34" s="42"/>
      <c r="C34" s="42"/>
      <c r="D34" s="417" t="s">
        <v>127</v>
      </c>
      <c r="E34" s="418"/>
      <c r="F34" s="48" t="s">
        <v>22</v>
      </c>
      <c r="G34" s="140"/>
      <c r="H34" s="51">
        <f t="shared" ref="H34:X34" si="7">+SUM(H27:H33)</f>
        <v>0</v>
      </c>
      <c r="I34" s="51">
        <f t="shared" si="7"/>
        <v>0</v>
      </c>
      <c r="J34" s="51">
        <f t="shared" si="7"/>
        <v>0</v>
      </c>
      <c r="K34" s="51">
        <f t="shared" si="7"/>
        <v>0</v>
      </c>
      <c r="L34" s="51">
        <f t="shared" si="7"/>
        <v>0</v>
      </c>
      <c r="M34" s="51">
        <f t="shared" si="7"/>
        <v>0</v>
      </c>
      <c r="N34" s="51">
        <f t="shared" si="7"/>
        <v>0</v>
      </c>
      <c r="O34" s="51">
        <f t="shared" si="7"/>
        <v>0</v>
      </c>
      <c r="P34" s="51">
        <f t="shared" si="7"/>
        <v>0</v>
      </c>
      <c r="Q34" s="51">
        <f t="shared" si="7"/>
        <v>0</v>
      </c>
      <c r="R34" s="51">
        <f t="shared" si="7"/>
        <v>0</v>
      </c>
      <c r="S34" s="51">
        <f t="shared" si="7"/>
        <v>0</v>
      </c>
      <c r="T34" s="51">
        <f t="shared" si="7"/>
        <v>0</v>
      </c>
      <c r="U34" s="114">
        <f t="shared" si="7"/>
        <v>0</v>
      </c>
      <c r="V34" s="282">
        <f t="shared" si="7"/>
        <v>0</v>
      </c>
      <c r="W34" s="114">
        <f t="shared" si="7"/>
        <v>0</v>
      </c>
      <c r="X34" s="115">
        <f t="shared" si="7"/>
        <v>0</v>
      </c>
      <c r="Y34" s="21"/>
      <c r="Z34" s="21"/>
      <c r="AA34" s="378"/>
      <c r="AB34" s="378"/>
      <c r="AC34" s="14"/>
      <c r="AD34" s="378"/>
      <c r="AE34" s="14"/>
      <c r="AF34" s="14"/>
      <c r="AG34" s="14"/>
    </row>
    <row r="35" spans="1:33" x14ac:dyDescent="0.2">
      <c r="A35" s="126" t="s">
        <v>95</v>
      </c>
      <c r="B35" s="42"/>
      <c r="C35" s="75" t="s">
        <v>126</v>
      </c>
      <c r="D35" s="415" t="s">
        <v>99</v>
      </c>
      <c r="E35" s="416"/>
      <c r="F35" s="73"/>
      <c r="G35" s="142"/>
      <c r="H35" s="37"/>
      <c r="I35" s="37"/>
      <c r="J35" s="37"/>
      <c r="K35" s="37"/>
      <c r="L35" s="37"/>
      <c r="M35" s="37"/>
      <c r="N35" s="37"/>
      <c r="O35" s="37"/>
      <c r="P35" s="37"/>
      <c r="Q35" s="37"/>
      <c r="R35" s="37"/>
      <c r="S35" s="37"/>
      <c r="T35" s="37"/>
      <c r="U35" s="292"/>
      <c r="V35" s="37"/>
      <c r="W35" s="108"/>
      <c r="X35" s="21"/>
      <c r="Y35" s="21"/>
      <c r="Z35" s="21"/>
      <c r="AA35" s="378"/>
      <c r="AB35" s="378"/>
      <c r="AC35" s="14"/>
      <c r="AD35" s="378"/>
      <c r="AE35" s="14"/>
      <c r="AF35" s="14"/>
      <c r="AG35" s="14"/>
    </row>
    <row r="36" spans="1:33" x14ac:dyDescent="0.2">
      <c r="A36" s="126" t="s">
        <v>95</v>
      </c>
      <c r="B36" s="42"/>
      <c r="C36" s="75"/>
      <c r="D36" s="42" t="s">
        <v>89</v>
      </c>
      <c r="E36" s="43"/>
      <c r="F36" s="26" t="s">
        <v>18</v>
      </c>
      <c r="G36" s="139"/>
      <c r="H36" s="92"/>
      <c r="I36" s="92"/>
      <c r="J36" s="92"/>
      <c r="K36" s="92"/>
      <c r="L36" s="92"/>
      <c r="M36" s="92"/>
      <c r="N36" s="92"/>
      <c r="O36" s="92"/>
      <c r="P36" s="92"/>
      <c r="Q36" s="92"/>
      <c r="R36" s="92"/>
      <c r="S36" s="92"/>
      <c r="T36" s="92"/>
      <c r="U36" s="293"/>
      <c r="V36" s="280">
        <f>+X36-W36</f>
        <v>0</v>
      </c>
      <c r="W36" s="112">
        <f>+IF($X$25&lt;&gt;0,ROUND(X36/$X$25*$W$25,2),0)</f>
        <v>0</v>
      </c>
      <c r="X36" s="123">
        <f t="shared" ref="X36:X41" si="8">+SUM(H36:U36)</f>
        <v>0</v>
      </c>
      <c r="Y36" s="21"/>
      <c r="Z36" s="21"/>
      <c r="AA36" s="378"/>
      <c r="AB36" s="378"/>
      <c r="AC36" s="14"/>
      <c r="AD36" s="378"/>
      <c r="AE36" s="14"/>
      <c r="AF36" s="14"/>
      <c r="AG36" s="14"/>
    </row>
    <row r="37" spans="1:33" x14ac:dyDescent="0.2">
      <c r="A37" s="126" t="s">
        <v>95</v>
      </c>
      <c r="B37" s="42"/>
      <c r="C37" s="75"/>
      <c r="D37" s="42" t="s">
        <v>90</v>
      </c>
      <c r="E37" s="43"/>
      <c r="F37" s="26" t="s">
        <v>18</v>
      </c>
      <c r="G37" s="139"/>
      <c r="H37" s="92"/>
      <c r="I37" s="92"/>
      <c r="J37" s="92"/>
      <c r="K37" s="92"/>
      <c r="L37" s="92"/>
      <c r="M37" s="92"/>
      <c r="N37" s="92"/>
      <c r="O37" s="92"/>
      <c r="P37" s="92"/>
      <c r="Q37" s="92"/>
      <c r="R37" s="92"/>
      <c r="S37" s="92"/>
      <c r="T37" s="92"/>
      <c r="U37" s="293"/>
      <c r="V37" s="280">
        <f>+X37-W37</f>
        <v>0</v>
      </c>
      <c r="W37" s="112">
        <f>+IF($X$25&lt;&gt;0,ROUND(X37/$X$25*$W$25,2),0)</f>
        <v>0</v>
      </c>
      <c r="X37" s="123">
        <f t="shared" si="8"/>
        <v>0</v>
      </c>
      <c r="Y37" s="21"/>
      <c r="Z37" s="21"/>
      <c r="AA37" s="378"/>
      <c r="AB37" s="378"/>
      <c r="AC37" s="14"/>
      <c r="AD37" s="378"/>
      <c r="AE37" s="14"/>
      <c r="AF37" s="14"/>
      <c r="AG37" s="14"/>
    </row>
    <row r="38" spans="1:33" x14ac:dyDescent="0.2">
      <c r="A38" s="126" t="s">
        <v>95</v>
      </c>
      <c r="B38" s="42"/>
      <c r="C38" s="75"/>
      <c r="D38" s="42" t="s">
        <v>91</v>
      </c>
      <c r="E38" s="43"/>
      <c r="F38" s="26" t="s">
        <v>18</v>
      </c>
      <c r="G38" s="139"/>
      <c r="H38" s="92"/>
      <c r="I38" s="92"/>
      <c r="J38" s="92"/>
      <c r="K38" s="92"/>
      <c r="L38" s="92"/>
      <c r="M38" s="92"/>
      <c r="N38" s="92"/>
      <c r="O38" s="92"/>
      <c r="P38" s="92"/>
      <c r="Q38" s="92"/>
      <c r="R38" s="92"/>
      <c r="S38" s="92"/>
      <c r="T38" s="92"/>
      <c r="U38" s="293"/>
      <c r="V38" s="280">
        <f>+X38-W38</f>
        <v>0</v>
      </c>
      <c r="W38" s="112">
        <f>+IF($X$25&lt;&gt;0,ROUND(X38/$X$25*$W$25,2),0)</f>
        <v>0</v>
      </c>
      <c r="X38" s="123">
        <f t="shared" si="8"/>
        <v>0</v>
      </c>
      <c r="Y38" s="21"/>
      <c r="Z38" s="21"/>
      <c r="AA38" s="378"/>
      <c r="AB38" s="378"/>
      <c r="AC38" s="14"/>
      <c r="AD38" s="378"/>
      <c r="AE38" s="14"/>
      <c r="AF38" s="14"/>
      <c r="AG38" s="14"/>
    </row>
    <row r="39" spans="1:33" x14ac:dyDescent="0.2">
      <c r="A39" s="126" t="s">
        <v>95</v>
      </c>
      <c r="B39" s="42"/>
      <c r="C39" s="75"/>
      <c r="D39" s="42" t="s">
        <v>92</v>
      </c>
      <c r="E39" s="43"/>
      <c r="F39" s="26" t="s">
        <v>18</v>
      </c>
      <c r="G39" s="139"/>
      <c r="H39" s="92"/>
      <c r="I39" s="92"/>
      <c r="J39" s="92"/>
      <c r="K39" s="92"/>
      <c r="L39" s="92"/>
      <c r="M39" s="92"/>
      <c r="N39" s="92"/>
      <c r="O39" s="92"/>
      <c r="P39" s="92"/>
      <c r="Q39" s="92"/>
      <c r="R39" s="92"/>
      <c r="S39" s="92"/>
      <c r="T39" s="92"/>
      <c r="U39" s="293"/>
      <c r="V39" s="280">
        <f>+X39-W39</f>
        <v>0</v>
      </c>
      <c r="W39" s="112">
        <f>+IF($X$25&lt;&gt;0,ROUND(X39/$X$25*$W$25,2),0)</f>
        <v>0</v>
      </c>
      <c r="X39" s="123">
        <f t="shared" si="8"/>
        <v>0</v>
      </c>
      <c r="Y39" s="21"/>
      <c r="Z39" s="21"/>
      <c r="AA39" s="378"/>
      <c r="AB39" s="378"/>
      <c r="AC39" s="14"/>
      <c r="AD39" s="378"/>
      <c r="AE39" s="14"/>
      <c r="AF39" s="14"/>
      <c r="AG39" s="14"/>
    </row>
    <row r="40" spans="1:33" x14ac:dyDescent="0.2">
      <c r="A40" s="126" t="s">
        <v>95</v>
      </c>
      <c r="B40" s="42"/>
      <c r="C40" s="75"/>
      <c r="D40" s="75" t="s">
        <v>128</v>
      </c>
      <c r="E40" s="43"/>
      <c r="F40" s="26" t="s">
        <v>18</v>
      </c>
      <c r="G40" s="139"/>
      <c r="H40" s="92"/>
      <c r="I40" s="92"/>
      <c r="J40" s="92"/>
      <c r="K40" s="92"/>
      <c r="L40" s="92"/>
      <c r="M40" s="92"/>
      <c r="N40" s="92"/>
      <c r="O40" s="92"/>
      <c r="P40" s="92"/>
      <c r="Q40" s="92"/>
      <c r="R40" s="92"/>
      <c r="S40" s="92"/>
      <c r="T40" s="92"/>
      <c r="U40" s="293"/>
      <c r="V40" s="280">
        <f>+X40-W40</f>
        <v>0</v>
      </c>
      <c r="W40" s="112">
        <f>+IF($X$25&lt;&gt;0,ROUND(X40/$X$25*$W$25,2),0)</f>
        <v>0</v>
      </c>
      <c r="X40" s="123">
        <f t="shared" si="8"/>
        <v>0</v>
      </c>
      <c r="Y40" s="21"/>
      <c r="Z40" s="21"/>
      <c r="AA40" s="378"/>
      <c r="AB40" s="378"/>
      <c r="AC40" s="14"/>
      <c r="AD40" s="378"/>
      <c r="AE40" s="14"/>
      <c r="AF40" s="14"/>
      <c r="AG40" s="14"/>
    </row>
    <row r="41" spans="1:33" x14ac:dyDescent="0.2">
      <c r="A41" s="126" t="s">
        <v>95</v>
      </c>
      <c r="B41" s="42"/>
      <c r="C41" s="42"/>
      <c r="D41" s="417" t="s">
        <v>100</v>
      </c>
      <c r="E41" s="418"/>
      <c r="F41" s="48" t="s">
        <v>22</v>
      </c>
      <c r="G41" s="140"/>
      <c r="H41" s="51">
        <f>+SUM(H36:H40)</f>
        <v>0</v>
      </c>
      <c r="I41" s="51">
        <f t="shared" ref="I41:U41" si="9">+SUM(I36:I40)</f>
        <v>0</v>
      </c>
      <c r="J41" s="51">
        <f t="shared" si="9"/>
        <v>0</v>
      </c>
      <c r="K41" s="51">
        <f t="shared" si="9"/>
        <v>0</v>
      </c>
      <c r="L41" s="51">
        <f t="shared" si="9"/>
        <v>0</v>
      </c>
      <c r="M41" s="51">
        <f t="shared" si="9"/>
        <v>0</v>
      </c>
      <c r="N41" s="51">
        <f t="shared" si="9"/>
        <v>0</v>
      </c>
      <c r="O41" s="51">
        <f t="shared" si="9"/>
        <v>0</v>
      </c>
      <c r="P41" s="51">
        <f t="shared" si="9"/>
        <v>0</v>
      </c>
      <c r="Q41" s="51">
        <f t="shared" si="9"/>
        <v>0</v>
      </c>
      <c r="R41" s="51">
        <f t="shared" si="9"/>
        <v>0</v>
      </c>
      <c r="S41" s="51">
        <f t="shared" si="9"/>
        <v>0</v>
      </c>
      <c r="T41" s="51">
        <f t="shared" si="9"/>
        <v>0</v>
      </c>
      <c r="U41" s="114">
        <f t="shared" si="9"/>
        <v>0</v>
      </c>
      <c r="V41" s="282">
        <f t="shared" ref="V41" si="10">+SUM(H41:U41)-W41</f>
        <v>0</v>
      </c>
      <c r="W41" s="114">
        <f>-SUM(H150:U150)</f>
        <v>0</v>
      </c>
      <c r="X41" s="115">
        <f t="shared" si="8"/>
        <v>0</v>
      </c>
      <c r="Y41" s="21"/>
      <c r="Z41" s="21"/>
      <c r="AA41" s="378"/>
      <c r="AB41" s="378"/>
      <c r="AC41" s="14"/>
      <c r="AD41" s="378"/>
      <c r="AE41" s="14"/>
      <c r="AF41" s="14"/>
      <c r="AG41" s="14"/>
    </row>
    <row r="42" spans="1:33" x14ac:dyDescent="0.2">
      <c r="A42" s="126" t="s">
        <v>95</v>
      </c>
      <c r="B42" s="42"/>
      <c r="C42" s="264" t="s">
        <v>189</v>
      </c>
      <c r="D42" s="355"/>
      <c r="E42" s="356"/>
      <c r="F42" s="48" t="s">
        <v>22</v>
      </c>
      <c r="G42" s="140"/>
      <c r="H42" s="51">
        <f t="shared" ref="H42:X42" si="11">+H25+H34-H41</f>
        <v>0</v>
      </c>
      <c r="I42" s="51">
        <f t="shared" si="11"/>
        <v>0</v>
      </c>
      <c r="J42" s="51">
        <f t="shared" si="11"/>
        <v>0</v>
      </c>
      <c r="K42" s="51">
        <f t="shared" si="11"/>
        <v>0</v>
      </c>
      <c r="L42" s="51">
        <f t="shared" si="11"/>
        <v>0</v>
      </c>
      <c r="M42" s="51">
        <f t="shared" si="11"/>
        <v>0</v>
      </c>
      <c r="N42" s="51">
        <f t="shared" si="11"/>
        <v>0</v>
      </c>
      <c r="O42" s="51">
        <f t="shared" si="11"/>
        <v>0</v>
      </c>
      <c r="P42" s="51">
        <f t="shared" si="11"/>
        <v>0</v>
      </c>
      <c r="Q42" s="51">
        <f t="shared" si="11"/>
        <v>0</v>
      </c>
      <c r="R42" s="51">
        <f t="shared" si="11"/>
        <v>0</v>
      </c>
      <c r="S42" s="51">
        <f t="shared" si="11"/>
        <v>0</v>
      </c>
      <c r="T42" s="51">
        <f t="shared" si="11"/>
        <v>0</v>
      </c>
      <c r="U42" s="114">
        <f t="shared" si="11"/>
        <v>0</v>
      </c>
      <c r="V42" s="282">
        <f t="shared" si="11"/>
        <v>0</v>
      </c>
      <c r="W42" s="114">
        <f t="shared" si="11"/>
        <v>0</v>
      </c>
      <c r="X42" s="123">
        <f t="shared" si="11"/>
        <v>0</v>
      </c>
      <c r="Y42" s="21"/>
      <c r="Z42" s="21"/>
      <c r="AA42" s="378"/>
      <c r="AB42" s="378"/>
      <c r="AC42" s="14"/>
      <c r="AD42" s="378"/>
      <c r="AE42" s="14"/>
      <c r="AF42" s="14"/>
      <c r="AG42" s="14"/>
    </row>
    <row r="43" spans="1:33" x14ac:dyDescent="0.2">
      <c r="A43" s="127" t="s">
        <v>94</v>
      </c>
      <c r="B43" s="42"/>
      <c r="C43" s="422" t="s">
        <v>378</v>
      </c>
      <c r="D43" s="423"/>
      <c r="E43" s="423"/>
      <c r="F43" s="424"/>
      <c r="G43" s="222"/>
      <c r="H43" s="44"/>
      <c r="I43" s="44"/>
      <c r="J43" s="44"/>
      <c r="K43" s="44"/>
      <c r="L43" s="44"/>
      <c r="M43" s="44"/>
      <c r="N43" s="44"/>
      <c r="O43" s="44"/>
      <c r="P43" s="44"/>
      <c r="Q43" s="44"/>
      <c r="R43" s="44"/>
      <c r="S43" s="44"/>
      <c r="T43" s="44"/>
      <c r="U43" s="294"/>
      <c r="V43" s="44"/>
      <c r="W43" s="108"/>
      <c r="X43" s="213"/>
      <c r="Y43" s="21"/>
      <c r="Z43" s="21"/>
      <c r="AA43" s="378"/>
      <c r="AB43" s="378"/>
      <c r="AC43" s="14"/>
      <c r="AD43" s="378"/>
      <c r="AE43" s="14"/>
      <c r="AF43" s="14"/>
      <c r="AG43" s="14"/>
    </row>
    <row r="44" spans="1:33" x14ac:dyDescent="0.2">
      <c r="A44" s="127" t="s">
        <v>94</v>
      </c>
      <c r="B44" s="42"/>
      <c r="C44" s="259" t="s">
        <v>129</v>
      </c>
      <c r="D44" s="415" t="s">
        <v>98</v>
      </c>
      <c r="E44" s="416"/>
      <c r="F44" s="93"/>
      <c r="G44" s="138"/>
      <c r="H44" s="25"/>
      <c r="I44" s="68"/>
      <c r="J44" s="68"/>
      <c r="K44" s="68"/>
      <c r="L44" s="68"/>
      <c r="M44" s="68"/>
      <c r="N44" s="68"/>
      <c r="O44" s="68"/>
      <c r="P44" s="68"/>
      <c r="Q44" s="68"/>
      <c r="R44" s="68"/>
      <c r="S44" s="68"/>
      <c r="T44" s="68"/>
      <c r="U44" s="295"/>
      <c r="V44" s="68"/>
      <c r="W44" s="108"/>
      <c r="X44" s="21"/>
      <c r="Y44" s="21"/>
      <c r="Z44" s="21"/>
      <c r="AA44" s="378"/>
      <c r="AB44" s="378"/>
      <c r="AC44" s="14"/>
      <c r="AD44" s="378"/>
      <c r="AE44" s="14"/>
      <c r="AF44" s="14"/>
      <c r="AG44" s="14"/>
    </row>
    <row r="45" spans="1:33" x14ac:dyDescent="0.2">
      <c r="A45" s="127" t="s">
        <v>94</v>
      </c>
      <c r="B45" s="75" t="s">
        <v>145</v>
      </c>
      <c r="C45" s="42"/>
      <c r="D45" s="48" t="s">
        <v>97</v>
      </c>
      <c r="E45" s="48"/>
      <c r="F45" s="26" t="s">
        <v>18</v>
      </c>
      <c r="G45" s="139"/>
      <c r="H45" s="92"/>
      <c r="I45" s="92"/>
      <c r="J45" s="92"/>
      <c r="K45" s="92"/>
      <c r="L45" s="92"/>
      <c r="M45" s="92"/>
      <c r="N45" s="92"/>
      <c r="O45" s="92"/>
      <c r="P45" s="92"/>
      <c r="Q45" s="92"/>
      <c r="R45" s="92"/>
      <c r="S45" s="92"/>
      <c r="T45" s="92"/>
      <c r="U45" s="293"/>
      <c r="V45" s="280">
        <f>+X45</f>
        <v>0</v>
      </c>
      <c r="W45" s="208"/>
      <c r="X45" s="123">
        <f t="shared" ref="X45:X53" si="12">+SUM(H45:U45)</f>
        <v>0</v>
      </c>
      <c r="Y45" s="76"/>
      <c r="Z45" s="21"/>
      <c r="AA45" s="380" t="s">
        <v>462</v>
      </c>
      <c r="AB45" s="381"/>
      <c r="AC45" s="14"/>
      <c r="AD45" s="380" t="s">
        <v>468</v>
      </c>
      <c r="AE45" s="14"/>
      <c r="AF45" s="14"/>
      <c r="AG45" s="14"/>
    </row>
    <row r="46" spans="1:33" x14ac:dyDescent="0.2">
      <c r="A46" s="127" t="s">
        <v>94</v>
      </c>
      <c r="B46" s="75" t="s">
        <v>146</v>
      </c>
      <c r="C46" s="42"/>
      <c r="D46" s="75" t="s">
        <v>125</v>
      </c>
      <c r="E46" s="260"/>
      <c r="F46" s="26" t="s">
        <v>18</v>
      </c>
      <c r="G46" s="139"/>
      <c r="H46" s="92"/>
      <c r="I46" s="92"/>
      <c r="J46" s="92"/>
      <c r="K46" s="92"/>
      <c r="L46" s="92"/>
      <c r="M46" s="92"/>
      <c r="N46" s="92"/>
      <c r="O46" s="92"/>
      <c r="P46" s="92"/>
      <c r="Q46" s="92"/>
      <c r="R46" s="92"/>
      <c r="S46" s="92"/>
      <c r="T46" s="92"/>
      <c r="U46" s="293"/>
      <c r="V46" s="280">
        <f>+X46</f>
        <v>0</v>
      </c>
      <c r="W46" s="208"/>
      <c r="X46" s="123">
        <f t="shared" si="12"/>
        <v>0</v>
      </c>
      <c r="Y46" s="76"/>
      <c r="Z46" s="21"/>
      <c r="AA46" s="380" t="s">
        <v>463</v>
      </c>
      <c r="AB46" s="381"/>
      <c r="AC46" s="14"/>
      <c r="AD46" s="378"/>
      <c r="AE46" s="14"/>
      <c r="AF46" s="14"/>
      <c r="AG46" s="14"/>
    </row>
    <row r="47" spans="1:33" x14ac:dyDescent="0.2">
      <c r="A47" s="127" t="s">
        <v>94</v>
      </c>
      <c r="B47" s="75" t="s">
        <v>149</v>
      </c>
      <c r="C47" s="75"/>
      <c r="D47" s="75" t="s">
        <v>103</v>
      </c>
      <c r="E47" s="260"/>
      <c r="F47" s="26" t="s">
        <v>18</v>
      </c>
      <c r="G47" s="139"/>
      <c r="H47" s="92"/>
      <c r="I47" s="92"/>
      <c r="J47" s="92"/>
      <c r="K47" s="92"/>
      <c r="L47" s="92"/>
      <c r="M47" s="92"/>
      <c r="N47" s="92"/>
      <c r="O47" s="92"/>
      <c r="P47" s="92"/>
      <c r="Q47" s="92"/>
      <c r="R47" s="92"/>
      <c r="S47" s="92"/>
      <c r="T47" s="92"/>
      <c r="U47" s="293"/>
      <c r="V47" s="350">
        <f>+X47-W47</f>
        <v>0</v>
      </c>
      <c r="W47" s="159">
        <f>+IF(X47&lt;&gt;0,ROUND(W18/X18*X47,2),0)</f>
        <v>0</v>
      </c>
      <c r="X47" s="123">
        <f t="shared" si="12"/>
        <v>0</v>
      </c>
      <c r="Y47" s="76"/>
      <c r="Z47" s="21"/>
      <c r="AA47" s="380" t="s">
        <v>464</v>
      </c>
      <c r="AB47" s="378"/>
      <c r="AC47" s="14"/>
      <c r="AD47" s="378"/>
      <c r="AE47" s="14"/>
      <c r="AF47" s="14"/>
      <c r="AG47" s="14"/>
    </row>
    <row r="48" spans="1:33" x14ac:dyDescent="0.2">
      <c r="A48" s="127" t="s">
        <v>94</v>
      </c>
      <c r="B48" s="75" t="s">
        <v>149</v>
      </c>
      <c r="C48" s="75"/>
      <c r="D48" s="75" t="s">
        <v>102</v>
      </c>
      <c r="E48" s="260"/>
      <c r="F48" s="26" t="s">
        <v>18</v>
      </c>
      <c r="G48" s="139"/>
      <c r="H48" s="92"/>
      <c r="I48" s="92"/>
      <c r="J48" s="92"/>
      <c r="K48" s="92"/>
      <c r="L48" s="92"/>
      <c r="M48" s="92"/>
      <c r="N48" s="92"/>
      <c r="O48" s="92"/>
      <c r="P48" s="92"/>
      <c r="Q48" s="92"/>
      <c r="R48" s="92"/>
      <c r="S48" s="92"/>
      <c r="T48" s="92"/>
      <c r="U48" s="293"/>
      <c r="V48" s="350">
        <f>+X48-W48</f>
        <v>0</v>
      </c>
      <c r="W48" s="159">
        <f>+IF(X48&lt;&gt;0,ROUND(W19/X19*X48,2),0)</f>
        <v>0</v>
      </c>
      <c r="X48" s="123">
        <f t="shared" si="12"/>
        <v>0</v>
      </c>
      <c r="Y48" s="76"/>
      <c r="Z48" s="21"/>
      <c r="AA48" s="380" t="s">
        <v>465</v>
      </c>
      <c r="AB48" s="378"/>
      <c r="AC48" s="14"/>
      <c r="AD48" s="378"/>
      <c r="AE48" s="14"/>
      <c r="AF48" s="14"/>
      <c r="AG48" s="14"/>
    </row>
    <row r="49" spans="1:33" x14ac:dyDescent="0.2">
      <c r="A49" s="127" t="s">
        <v>94</v>
      </c>
      <c r="B49" s="75" t="s">
        <v>142</v>
      </c>
      <c r="C49" s="75"/>
      <c r="D49" s="75" t="s">
        <v>153</v>
      </c>
      <c r="E49" s="260"/>
      <c r="F49" s="26" t="s">
        <v>18</v>
      </c>
      <c r="G49" s="139"/>
      <c r="H49" s="92"/>
      <c r="I49" s="92"/>
      <c r="J49" s="92"/>
      <c r="K49" s="92"/>
      <c r="L49" s="92"/>
      <c r="M49" s="92"/>
      <c r="N49" s="92"/>
      <c r="O49" s="92"/>
      <c r="P49" s="92"/>
      <c r="Q49" s="92"/>
      <c r="R49" s="92"/>
      <c r="S49" s="92"/>
      <c r="T49" s="92"/>
      <c r="U49" s="293"/>
      <c r="V49" s="280">
        <f>+X49</f>
        <v>0</v>
      </c>
      <c r="W49" s="208"/>
      <c r="X49" s="123">
        <f t="shared" si="12"/>
        <v>0</v>
      </c>
      <c r="Y49" s="76"/>
      <c r="Z49" s="21"/>
      <c r="AA49" s="380" t="s">
        <v>466</v>
      </c>
      <c r="AB49" s="378"/>
      <c r="AC49" s="14"/>
      <c r="AD49" s="378"/>
      <c r="AE49" s="14"/>
      <c r="AF49" s="14"/>
      <c r="AG49" s="14"/>
    </row>
    <row r="50" spans="1:33" x14ac:dyDescent="0.2">
      <c r="A50" s="127" t="s">
        <v>94</v>
      </c>
      <c r="B50" s="75" t="s">
        <v>337</v>
      </c>
      <c r="C50" s="75"/>
      <c r="D50" s="261" t="s">
        <v>104</v>
      </c>
      <c r="E50" s="260"/>
      <c r="F50" s="26" t="s">
        <v>18</v>
      </c>
      <c r="G50" s="139"/>
      <c r="H50" s="92"/>
      <c r="I50" s="92"/>
      <c r="J50" s="92"/>
      <c r="K50" s="92"/>
      <c r="L50" s="92"/>
      <c r="M50" s="92"/>
      <c r="N50" s="92"/>
      <c r="O50" s="92"/>
      <c r="P50" s="92"/>
      <c r="Q50" s="92"/>
      <c r="R50" s="92"/>
      <c r="S50" s="92"/>
      <c r="T50" s="92"/>
      <c r="U50" s="293"/>
      <c r="V50" s="279"/>
      <c r="W50" s="112">
        <f>+X50</f>
        <v>0</v>
      </c>
      <c r="X50" s="123">
        <f t="shared" si="12"/>
        <v>0</v>
      </c>
      <c r="Y50" s="76"/>
      <c r="Z50" s="21"/>
      <c r="AA50" s="381"/>
      <c r="AB50" s="380" t="s">
        <v>470</v>
      </c>
      <c r="AC50" s="14"/>
      <c r="AD50" s="378"/>
      <c r="AE50" s="14"/>
      <c r="AF50" s="14"/>
      <c r="AG50" s="14"/>
    </row>
    <row r="51" spans="1:33" x14ac:dyDescent="0.2">
      <c r="A51" s="127" t="s">
        <v>94</v>
      </c>
      <c r="B51" s="75" t="s">
        <v>335</v>
      </c>
      <c r="C51" s="75" t="s">
        <v>259</v>
      </c>
      <c r="D51" s="75" t="s">
        <v>255</v>
      </c>
      <c r="E51" s="263"/>
      <c r="F51" s="26" t="s">
        <v>18</v>
      </c>
      <c r="G51" s="139"/>
      <c r="H51" s="92"/>
      <c r="I51" s="92"/>
      <c r="J51" s="92"/>
      <c r="K51" s="92"/>
      <c r="L51" s="92"/>
      <c r="M51" s="92"/>
      <c r="N51" s="92"/>
      <c r="O51" s="92"/>
      <c r="P51" s="92"/>
      <c r="Q51" s="92"/>
      <c r="R51" s="92"/>
      <c r="S51" s="92"/>
      <c r="T51" s="92"/>
      <c r="U51" s="293"/>
      <c r="V51" s="280">
        <f>+V120-V22</f>
        <v>0</v>
      </c>
      <c r="W51" s="112">
        <f>+X51-V51</f>
        <v>0</v>
      </c>
      <c r="X51" s="123">
        <f t="shared" si="12"/>
        <v>0</v>
      </c>
      <c r="Y51" s="76"/>
      <c r="Z51" s="21"/>
      <c r="AA51" s="378"/>
      <c r="AB51" s="378"/>
      <c r="AC51" s="14"/>
      <c r="AD51" s="378"/>
      <c r="AE51" s="14"/>
      <c r="AF51" s="14"/>
      <c r="AG51" s="14"/>
    </row>
    <row r="52" spans="1:33" x14ac:dyDescent="0.2">
      <c r="A52" s="127" t="s">
        <v>94</v>
      </c>
      <c r="B52" s="75" t="s">
        <v>352</v>
      </c>
      <c r="C52" s="75" t="s">
        <v>386</v>
      </c>
      <c r="D52" s="75" t="s">
        <v>346</v>
      </c>
      <c r="E52" s="260"/>
      <c r="F52" s="26" t="s">
        <v>18</v>
      </c>
      <c r="G52" s="139"/>
      <c r="H52" s="92"/>
      <c r="I52" s="92"/>
      <c r="J52" s="92"/>
      <c r="K52" s="92"/>
      <c r="L52" s="92"/>
      <c r="M52" s="92"/>
      <c r="N52" s="92"/>
      <c r="O52" s="92"/>
      <c r="P52" s="92"/>
      <c r="Q52" s="92"/>
      <c r="R52" s="92"/>
      <c r="S52" s="92"/>
      <c r="T52" s="92"/>
      <c r="U52" s="293"/>
      <c r="V52" s="280">
        <f>+V126-V23</f>
        <v>0</v>
      </c>
      <c r="W52" s="280">
        <f>+W126-W23</f>
        <v>0</v>
      </c>
      <c r="X52" s="123">
        <f t="shared" si="12"/>
        <v>0</v>
      </c>
      <c r="Y52" s="76"/>
      <c r="Z52" s="21"/>
      <c r="AA52" s="380" t="s">
        <v>467</v>
      </c>
      <c r="AB52" s="380" t="s">
        <v>471</v>
      </c>
      <c r="AC52" s="14"/>
      <c r="AD52" s="378"/>
      <c r="AE52" s="14"/>
      <c r="AF52" s="14"/>
      <c r="AG52" s="14"/>
    </row>
    <row r="53" spans="1:33" x14ac:dyDescent="0.2">
      <c r="A53" s="127" t="s">
        <v>94</v>
      </c>
      <c r="B53" s="75" t="s">
        <v>337</v>
      </c>
      <c r="C53" s="75"/>
      <c r="D53" s="75" t="s">
        <v>350</v>
      </c>
      <c r="E53" s="260"/>
      <c r="F53" s="26" t="s">
        <v>18</v>
      </c>
      <c r="G53" s="139"/>
      <c r="H53" s="92"/>
      <c r="I53" s="92"/>
      <c r="J53" s="92"/>
      <c r="K53" s="92"/>
      <c r="L53" s="92"/>
      <c r="M53" s="92"/>
      <c r="N53" s="92"/>
      <c r="O53" s="92"/>
      <c r="P53" s="92"/>
      <c r="Q53" s="92"/>
      <c r="R53" s="92"/>
      <c r="S53" s="92"/>
      <c r="T53" s="92"/>
      <c r="U53" s="293"/>
      <c r="V53" s="118"/>
      <c r="W53" s="112">
        <f>+SUM(H53:U53)</f>
        <v>0</v>
      </c>
      <c r="X53" s="123">
        <f t="shared" si="12"/>
        <v>0</v>
      </c>
      <c r="Y53" s="76"/>
      <c r="Z53" s="21"/>
      <c r="AA53" s="378"/>
      <c r="AB53" s="378"/>
      <c r="AC53" s="14"/>
      <c r="AD53" s="378"/>
      <c r="AE53" s="14"/>
      <c r="AF53" s="14"/>
      <c r="AG53" s="14"/>
    </row>
    <row r="54" spans="1:33" x14ac:dyDescent="0.2">
      <c r="A54" s="127" t="s">
        <v>94</v>
      </c>
      <c r="B54" s="42"/>
      <c r="C54" s="75" t="s">
        <v>130</v>
      </c>
      <c r="D54" s="417" t="s">
        <v>96</v>
      </c>
      <c r="E54" s="418"/>
      <c r="F54" s="48" t="s">
        <v>22</v>
      </c>
      <c r="G54" s="140"/>
      <c r="H54" s="51">
        <f t="shared" ref="H54:X54" si="13">+SUM(H45:H53)</f>
        <v>0</v>
      </c>
      <c r="I54" s="51">
        <f t="shared" si="13"/>
        <v>0</v>
      </c>
      <c r="J54" s="51">
        <f t="shared" si="13"/>
        <v>0</v>
      </c>
      <c r="K54" s="51">
        <f t="shared" si="13"/>
        <v>0</v>
      </c>
      <c r="L54" s="51">
        <f t="shared" si="13"/>
        <v>0</v>
      </c>
      <c r="M54" s="51">
        <f t="shared" si="13"/>
        <v>0</v>
      </c>
      <c r="N54" s="51">
        <f t="shared" si="13"/>
        <v>0</v>
      </c>
      <c r="O54" s="51">
        <f t="shared" si="13"/>
        <v>0</v>
      </c>
      <c r="P54" s="51">
        <f t="shared" si="13"/>
        <v>0</v>
      </c>
      <c r="Q54" s="51">
        <f t="shared" si="13"/>
        <v>0</v>
      </c>
      <c r="R54" s="51">
        <f t="shared" si="13"/>
        <v>0</v>
      </c>
      <c r="S54" s="51">
        <f t="shared" si="13"/>
        <v>0</v>
      </c>
      <c r="T54" s="51">
        <f t="shared" si="13"/>
        <v>0</v>
      </c>
      <c r="U54" s="114">
        <f t="shared" si="13"/>
        <v>0</v>
      </c>
      <c r="V54" s="282">
        <f t="shared" si="13"/>
        <v>0</v>
      </c>
      <c r="W54" s="114">
        <f t="shared" si="13"/>
        <v>0</v>
      </c>
      <c r="X54" s="115">
        <f t="shared" si="13"/>
        <v>0</v>
      </c>
      <c r="Y54" s="21"/>
      <c r="Z54" s="21"/>
      <c r="AA54" s="378"/>
      <c r="AB54" s="378"/>
      <c r="AC54" s="14"/>
      <c r="AD54" s="378"/>
      <c r="AE54" s="14"/>
      <c r="AF54" s="14"/>
      <c r="AG54" s="14"/>
    </row>
    <row r="55" spans="1:33" x14ac:dyDescent="0.2">
      <c r="A55" s="127" t="s">
        <v>94</v>
      </c>
      <c r="B55" s="42"/>
      <c r="C55" s="42"/>
      <c r="D55" s="415" t="s">
        <v>101</v>
      </c>
      <c r="E55" s="416"/>
      <c r="F55" s="71"/>
      <c r="G55" s="141"/>
      <c r="H55" s="72"/>
      <c r="I55" s="37"/>
      <c r="J55" s="37"/>
      <c r="K55" s="37"/>
      <c r="L55" s="37"/>
      <c r="M55" s="37"/>
      <c r="N55" s="37"/>
      <c r="O55" s="37"/>
      <c r="P55" s="37"/>
      <c r="Q55" s="37"/>
      <c r="R55" s="37"/>
      <c r="S55" s="37"/>
      <c r="T55" s="37"/>
      <c r="U55" s="292"/>
      <c r="V55" s="130"/>
      <c r="W55" s="108"/>
      <c r="X55" s="21"/>
      <c r="Y55" s="21"/>
      <c r="Z55" s="21"/>
      <c r="AA55" s="378"/>
      <c r="AB55" s="378"/>
      <c r="AC55" s="14"/>
      <c r="AD55" s="378"/>
      <c r="AE55" s="14"/>
      <c r="AF55" s="14"/>
      <c r="AG55" s="14"/>
    </row>
    <row r="56" spans="1:33" x14ac:dyDescent="0.2">
      <c r="A56" s="127" t="s">
        <v>94</v>
      </c>
      <c r="B56" s="75" t="s">
        <v>147</v>
      </c>
      <c r="C56" s="42"/>
      <c r="D56" s="48" t="s">
        <v>143</v>
      </c>
      <c r="E56" s="356"/>
      <c r="F56" s="26" t="s">
        <v>18</v>
      </c>
      <c r="G56" s="139"/>
      <c r="H56" s="91"/>
      <c r="I56" s="91"/>
      <c r="J56" s="91"/>
      <c r="K56" s="91"/>
      <c r="L56" s="91"/>
      <c r="M56" s="91"/>
      <c r="N56" s="91"/>
      <c r="O56" s="91"/>
      <c r="P56" s="91"/>
      <c r="Q56" s="91"/>
      <c r="R56" s="91"/>
      <c r="S56" s="91"/>
      <c r="T56" s="91"/>
      <c r="U56" s="290"/>
      <c r="V56" s="280">
        <f>+X56</f>
        <v>0</v>
      </c>
      <c r="W56" s="314"/>
      <c r="X56" s="123">
        <f t="shared" ref="X56:X62" si="14">+SUM(H56:U56)</f>
        <v>0</v>
      </c>
      <c r="Y56" s="21"/>
      <c r="Z56" s="21"/>
      <c r="AA56" s="378"/>
      <c r="AB56" s="378"/>
      <c r="AC56" s="14"/>
      <c r="AD56" s="378"/>
      <c r="AE56" s="14"/>
      <c r="AF56" s="14"/>
      <c r="AG56" s="14"/>
    </row>
    <row r="57" spans="1:33" x14ac:dyDescent="0.2">
      <c r="A57" s="127" t="s">
        <v>94</v>
      </c>
      <c r="B57" s="75" t="s">
        <v>148</v>
      </c>
      <c r="C57" s="42"/>
      <c r="D57" s="75" t="s">
        <v>144</v>
      </c>
      <c r="E57" s="356"/>
      <c r="F57" s="26" t="s">
        <v>18</v>
      </c>
      <c r="G57" s="139"/>
      <c r="H57" s="91"/>
      <c r="I57" s="91"/>
      <c r="J57" s="91"/>
      <c r="K57" s="91"/>
      <c r="L57" s="91"/>
      <c r="M57" s="91"/>
      <c r="N57" s="91"/>
      <c r="O57" s="91"/>
      <c r="P57" s="91"/>
      <c r="Q57" s="91"/>
      <c r="R57" s="91"/>
      <c r="S57" s="91"/>
      <c r="T57" s="91"/>
      <c r="U57" s="290"/>
      <c r="V57" s="280">
        <f>+X57</f>
        <v>0</v>
      </c>
      <c r="W57" s="314"/>
      <c r="X57" s="123">
        <f t="shared" si="14"/>
        <v>0</v>
      </c>
      <c r="Y57" s="21"/>
      <c r="Z57" s="21"/>
      <c r="AA57" s="378"/>
      <c r="AB57" s="378"/>
      <c r="AC57" s="14"/>
      <c r="AD57" s="378"/>
      <c r="AE57" s="14"/>
      <c r="AF57" s="14"/>
      <c r="AG57" s="14"/>
    </row>
    <row r="58" spans="1:33" x14ac:dyDescent="0.2">
      <c r="A58" s="127" t="s">
        <v>94</v>
      </c>
      <c r="B58" s="75" t="s">
        <v>381</v>
      </c>
      <c r="C58" s="75" t="s">
        <v>259</v>
      </c>
      <c r="D58" s="75" t="s">
        <v>255</v>
      </c>
      <c r="E58" s="356"/>
      <c r="F58" s="48" t="s">
        <v>18</v>
      </c>
      <c r="G58" s="139"/>
      <c r="H58" s="91"/>
      <c r="I58" s="91"/>
      <c r="J58" s="91"/>
      <c r="K58" s="91"/>
      <c r="L58" s="91"/>
      <c r="M58" s="91"/>
      <c r="N58" s="91"/>
      <c r="O58" s="91"/>
      <c r="P58" s="91"/>
      <c r="Q58" s="91"/>
      <c r="R58" s="91"/>
      <c r="S58" s="91"/>
      <c r="T58" s="91"/>
      <c r="U58" s="290"/>
      <c r="V58" s="280">
        <f>+V121-V29</f>
        <v>0</v>
      </c>
      <c r="W58" s="280">
        <f>+W121-W29</f>
        <v>0</v>
      </c>
      <c r="X58" s="123">
        <f t="shared" si="14"/>
        <v>0</v>
      </c>
      <c r="Y58" s="21"/>
      <c r="Z58" s="21"/>
      <c r="AA58" s="378"/>
      <c r="AB58" s="378"/>
      <c r="AC58" s="14"/>
      <c r="AD58" s="378"/>
      <c r="AE58" s="14"/>
      <c r="AF58" s="14"/>
      <c r="AG58" s="14"/>
    </row>
    <row r="59" spans="1:33" x14ac:dyDescent="0.2">
      <c r="A59" s="127" t="s">
        <v>94</v>
      </c>
      <c r="B59" s="75" t="s">
        <v>336</v>
      </c>
      <c r="C59" s="75" t="s">
        <v>386</v>
      </c>
      <c r="D59" s="75" t="s">
        <v>346</v>
      </c>
      <c r="E59" s="260"/>
      <c r="F59" s="26" t="s">
        <v>18</v>
      </c>
      <c r="G59" s="139"/>
      <c r="H59" s="91"/>
      <c r="I59" s="91"/>
      <c r="J59" s="91"/>
      <c r="K59" s="91"/>
      <c r="L59" s="91"/>
      <c r="M59" s="91"/>
      <c r="N59" s="91"/>
      <c r="O59" s="91"/>
      <c r="P59" s="91"/>
      <c r="Q59" s="91"/>
      <c r="R59" s="91"/>
      <c r="S59" s="91"/>
      <c r="T59" s="91"/>
      <c r="U59" s="290"/>
      <c r="V59" s="281">
        <f>+V127-V30</f>
        <v>0</v>
      </c>
      <c r="W59" s="281">
        <f>+W127-W30</f>
        <v>0</v>
      </c>
      <c r="X59" s="123">
        <f t="shared" si="14"/>
        <v>0</v>
      </c>
      <c r="Y59" s="21"/>
      <c r="Z59" s="21"/>
      <c r="AA59" s="380" t="s">
        <v>467</v>
      </c>
      <c r="AB59" s="380" t="s">
        <v>471</v>
      </c>
      <c r="AC59" s="14"/>
      <c r="AD59" s="378"/>
      <c r="AE59" s="14"/>
      <c r="AF59" s="14"/>
      <c r="AG59" s="14"/>
    </row>
    <row r="60" spans="1:33" x14ac:dyDescent="0.2">
      <c r="A60" s="127" t="s">
        <v>94</v>
      </c>
      <c r="B60" s="75" t="s">
        <v>339</v>
      </c>
      <c r="C60" s="75" t="s">
        <v>260</v>
      </c>
      <c r="D60" s="75" t="s">
        <v>340</v>
      </c>
      <c r="E60" s="260"/>
      <c r="F60" s="26" t="s">
        <v>18</v>
      </c>
      <c r="G60" s="139"/>
      <c r="H60" s="91"/>
      <c r="I60" s="91"/>
      <c r="J60" s="91"/>
      <c r="K60" s="91"/>
      <c r="L60" s="91"/>
      <c r="M60" s="91"/>
      <c r="N60" s="91"/>
      <c r="O60" s="91"/>
      <c r="P60" s="91"/>
      <c r="Q60" s="91"/>
      <c r="R60" s="91"/>
      <c r="S60" s="91"/>
      <c r="T60" s="91"/>
      <c r="U60" s="290"/>
      <c r="V60" s="315">
        <f>+V132-V31</f>
        <v>0</v>
      </c>
      <c r="W60" s="316">
        <f>+W132-W31</f>
        <v>0</v>
      </c>
      <c r="X60" s="123">
        <f t="shared" si="14"/>
        <v>0</v>
      </c>
      <c r="Y60" s="21"/>
      <c r="Z60" s="21"/>
      <c r="AA60" s="381"/>
      <c r="AB60" s="380" t="s">
        <v>472</v>
      </c>
      <c r="AC60" s="14"/>
      <c r="AD60" s="378"/>
      <c r="AE60" s="14"/>
      <c r="AF60" s="14"/>
      <c r="AG60" s="14"/>
    </row>
    <row r="61" spans="1:33" x14ac:dyDescent="0.2">
      <c r="A61" s="127" t="s">
        <v>94</v>
      </c>
      <c r="B61" s="75" t="s">
        <v>353</v>
      </c>
      <c r="C61" s="75" t="s">
        <v>260</v>
      </c>
      <c r="D61" s="262" t="s">
        <v>351</v>
      </c>
      <c r="E61" s="263"/>
      <c r="F61" s="26" t="s">
        <v>18</v>
      </c>
      <c r="G61" s="139"/>
      <c r="H61" s="91"/>
      <c r="I61" s="91"/>
      <c r="J61" s="91"/>
      <c r="K61" s="91"/>
      <c r="L61" s="91"/>
      <c r="M61" s="91"/>
      <c r="N61" s="91"/>
      <c r="O61" s="91"/>
      <c r="P61" s="91"/>
      <c r="Q61" s="91"/>
      <c r="R61" s="91"/>
      <c r="S61" s="91"/>
      <c r="T61" s="91"/>
      <c r="U61" s="290"/>
      <c r="V61" s="281">
        <f>+V135-V32</f>
        <v>0</v>
      </c>
      <c r="W61" s="112">
        <f>+X61-V61</f>
        <v>0</v>
      </c>
      <c r="X61" s="123">
        <f t="shared" si="14"/>
        <v>0</v>
      </c>
      <c r="Y61" s="21"/>
      <c r="Z61" s="21"/>
      <c r="AA61" s="378"/>
      <c r="AB61" s="378"/>
      <c r="AC61" s="14"/>
      <c r="AD61" s="378"/>
      <c r="AE61" s="14"/>
      <c r="AF61" s="14"/>
      <c r="AG61" s="14"/>
    </row>
    <row r="62" spans="1:33" x14ac:dyDescent="0.2">
      <c r="A62" s="127" t="s">
        <v>94</v>
      </c>
      <c r="B62" s="75" t="s">
        <v>338</v>
      </c>
      <c r="C62" s="42"/>
      <c r="D62" s="71" t="s">
        <v>354</v>
      </c>
      <c r="E62" s="263"/>
      <c r="F62" s="48" t="s">
        <v>18</v>
      </c>
      <c r="G62" s="139"/>
      <c r="H62" s="91"/>
      <c r="I62" s="91"/>
      <c r="J62" s="91"/>
      <c r="K62" s="91"/>
      <c r="L62" s="91"/>
      <c r="M62" s="91"/>
      <c r="N62" s="91"/>
      <c r="O62" s="91"/>
      <c r="P62" s="91"/>
      <c r="Q62" s="91"/>
      <c r="R62" s="91"/>
      <c r="S62" s="91"/>
      <c r="T62" s="91"/>
      <c r="U62" s="290"/>
      <c r="V62" s="279"/>
      <c r="W62" s="112">
        <f>+X62</f>
        <v>0</v>
      </c>
      <c r="X62" s="123">
        <f t="shared" si="14"/>
        <v>0</v>
      </c>
      <c r="Y62" s="21"/>
      <c r="Z62" s="21"/>
      <c r="AA62" s="381"/>
      <c r="AB62" s="380" t="s">
        <v>469</v>
      </c>
      <c r="AC62" s="14"/>
      <c r="AD62" s="378"/>
      <c r="AE62" s="14"/>
      <c r="AF62" s="14"/>
      <c r="AG62" s="14"/>
    </row>
    <row r="63" spans="1:33" x14ac:dyDescent="0.2">
      <c r="A63" s="127" t="s">
        <v>94</v>
      </c>
      <c r="B63" s="42"/>
      <c r="C63" s="42"/>
      <c r="D63" s="417" t="s">
        <v>127</v>
      </c>
      <c r="E63" s="418"/>
      <c r="F63" s="48" t="s">
        <v>22</v>
      </c>
      <c r="G63" s="140"/>
      <c r="H63" s="51">
        <f t="shared" ref="H63:X63" si="15">+SUM(H56:H62)</f>
        <v>0</v>
      </c>
      <c r="I63" s="51">
        <f t="shared" si="15"/>
        <v>0</v>
      </c>
      <c r="J63" s="51">
        <f t="shared" si="15"/>
        <v>0</v>
      </c>
      <c r="K63" s="51">
        <f t="shared" si="15"/>
        <v>0</v>
      </c>
      <c r="L63" s="51">
        <f t="shared" si="15"/>
        <v>0</v>
      </c>
      <c r="M63" s="51">
        <f t="shared" si="15"/>
        <v>0</v>
      </c>
      <c r="N63" s="51">
        <f t="shared" si="15"/>
        <v>0</v>
      </c>
      <c r="O63" s="51">
        <f t="shared" si="15"/>
        <v>0</v>
      </c>
      <c r="P63" s="51">
        <f t="shared" si="15"/>
        <v>0</v>
      </c>
      <c r="Q63" s="51">
        <f t="shared" si="15"/>
        <v>0</v>
      </c>
      <c r="R63" s="51">
        <f t="shared" si="15"/>
        <v>0</v>
      </c>
      <c r="S63" s="51">
        <f t="shared" si="15"/>
        <v>0</v>
      </c>
      <c r="T63" s="51">
        <f t="shared" si="15"/>
        <v>0</v>
      </c>
      <c r="U63" s="114">
        <f t="shared" si="15"/>
        <v>0</v>
      </c>
      <c r="V63" s="282">
        <f t="shared" si="15"/>
        <v>0</v>
      </c>
      <c r="W63" s="114">
        <f t="shared" si="15"/>
        <v>0</v>
      </c>
      <c r="X63" s="115">
        <f t="shared" si="15"/>
        <v>0</v>
      </c>
      <c r="Y63" s="21"/>
      <c r="Z63" s="21"/>
      <c r="AA63" s="378"/>
      <c r="AB63" s="378"/>
      <c r="AC63" s="14"/>
      <c r="AD63" s="378"/>
      <c r="AE63" s="14"/>
      <c r="AF63" s="14"/>
      <c r="AG63" s="14"/>
    </row>
    <row r="64" spans="1:33" x14ac:dyDescent="0.2">
      <c r="A64" s="127" t="s">
        <v>94</v>
      </c>
      <c r="B64" s="42"/>
      <c r="C64" s="75" t="s">
        <v>131</v>
      </c>
      <c r="D64" s="415" t="s">
        <v>99</v>
      </c>
      <c r="E64" s="416"/>
      <c r="F64" s="73"/>
      <c r="G64" s="142"/>
      <c r="H64" s="37"/>
      <c r="I64" s="37"/>
      <c r="J64" s="37"/>
      <c r="K64" s="37"/>
      <c r="L64" s="37"/>
      <c r="M64" s="37"/>
      <c r="N64" s="37"/>
      <c r="O64" s="37"/>
      <c r="P64" s="37"/>
      <c r="Q64" s="37"/>
      <c r="R64" s="37"/>
      <c r="S64" s="37"/>
      <c r="T64" s="37"/>
      <c r="U64" s="292"/>
      <c r="V64" s="130"/>
      <c r="W64" s="108"/>
      <c r="X64" s="21"/>
      <c r="Y64" s="21"/>
      <c r="Z64" s="21"/>
      <c r="AA64" s="378"/>
      <c r="AB64" s="378"/>
      <c r="AC64" s="14"/>
      <c r="AD64" s="378"/>
      <c r="AE64" s="14"/>
      <c r="AF64" s="14"/>
      <c r="AG64" s="14"/>
    </row>
    <row r="65" spans="1:33" x14ac:dyDescent="0.2">
      <c r="A65" s="127" t="s">
        <v>94</v>
      </c>
      <c r="B65" s="42"/>
      <c r="C65" s="75"/>
      <c r="D65" s="42" t="s">
        <v>89</v>
      </c>
      <c r="E65" s="43"/>
      <c r="F65" s="26" t="s">
        <v>18</v>
      </c>
      <c r="G65" s="139"/>
      <c r="H65" s="92"/>
      <c r="I65" s="92"/>
      <c r="J65" s="92"/>
      <c r="K65" s="92"/>
      <c r="L65" s="92"/>
      <c r="M65" s="92"/>
      <c r="N65" s="92"/>
      <c r="O65" s="92"/>
      <c r="P65" s="92"/>
      <c r="Q65" s="92"/>
      <c r="R65" s="92"/>
      <c r="S65" s="92"/>
      <c r="T65" s="92"/>
      <c r="U65" s="293"/>
      <c r="V65" s="280">
        <f>+X65-W65</f>
        <v>0</v>
      </c>
      <c r="W65" s="112">
        <f>+IF($X$54&lt;&gt;0,ROUND(X65/$X$54*$W$54,2),0)</f>
        <v>0</v>
      </c>
      <c r="X65" s="123">
        <f>+SUM(H65:U65)</f>
        <v>0</v>
      </c>
      <c r="Y65" s="21"/>
      <c r="Z65" s="21"/>
      <c r="AA65" s="378"/>
      <c r="AB65" s="378"/>
      <c r="AC65" s="14"/>
      <c r="AD65" s="378"/>
      <c r="AE65" s="14"/>
      <c r="AF65" s="14"/>
      <c r="AG65" s="14"/>
    </row>
    <row r="66" spans="1:33" x14ac:dyDescent="0.2">
      <c r="A66" s="127" t="s">
        <v>94</v>
      </c>
      <c r="B66" s="42"/>
      <c r="C66" s="75"/>
      <c r="D66" s="42" t="s">
        <v>90</v>
      </c>
      <c r="E66" s="43"/>
      <c r="F66" s="26" t="s">
        <v>18</v>
      </c>
      <c r="G66" s="139"/>
      <c r="H66" s="92"/>
      <c r="I66" s="92"/>
      <c r="J66" s="92"/>
      <c r="K66" s="92"/>
      <c r="L66" s="92"/>
      <c r="M66" s="92"/>
      <c r="N66" s="92"/>
      <c r="O66" s="92"/>
      <c r="P66" s="92"/>
      <c r="Q66" s="92"/>
      <c r="R66" s="92"/>
      <c r="S66" s="92"/>
      <c r="T66" s="92"/>
      <c r="U66" s="293"/>
      <c r="V66" s="280">
        <f>+X66-W66</f>
        <v>0</v>
      </c>
      <c r="W66" s="112">
        <f>+IF($X$54&lt;&gt;0,ROUND(X66/$X$54*$W$54,2),0)</f>
        <v>0</v>
      </c>
      <c r="X66" s="123">
        <f>+SUM(H66:U66)</f>
        <v>0</v>
      </c>
      <c r="Y66" s="21"/>
      <c r="Z66" s="21"/>
      <c r="AA66" s="378"/>
      <c r="AB66" s="378"/>
      <c r="AC66" s="14"/>
      <c r="AD66" s="378"/>
      <c r="AE66" s="14"/>
      <c r="AF66" s="14"/>
      <c r="AG66" s="14"/>
    </row>
    <row r="67" spans="1:33" x14ac:dyDescent="0.2">
      <c r="A67" s="127" t="s">
        <v>94</v>
      </c>
      <c r="B67" s="42"/>
      <c r="C67" s="75"/>
      <c r="D67" s="42" t="s">
        <v>91</v>
      </c>
      <c r="E67" s="43"/>
      <c r="F67" s="26" t="s">
        <v>18</v>
      </c>
      <c r="G67" s="139"/>
      <c r="H67" s="92"/>
      <c r="I67" s="92"/>
      <c r="J67" s="92"/>
      <c r="K67" s="92"/>
      <c r="L67" s="92"/>
      <c r="M67" s="92"/>
      <c r="N67" s="92"/>
      <c r="O67" s="92"/>
      <c r="P67" s="92"/>
      <c r="Q67" s="92"/>
      <c r="R67" s="92"/>
      <c r="S67" s="92"/>
      <c r="T67" s="92"/>
      <c r="U67" s="293"/>
      <c r="V67" s="280">
        <f>+X67-W67</f>
        <v>0</v>
      </c>
      <c r="W67" s="112">
        <f>+IF($X$54&lt;&gt;0,ROUND(X67/$X$54*$W$54,2),0)</f>
        <v>0</v>
      </c>
      <c r="X67" s="123">
        <f>+SUM(H67:U67)</f>
        <v>0</v>
      </c>
      <c r="Y67" s="21"/>
      <c r="Z67" s="21"/>
      <c r="AA67" s="378"/>
      <c r="AB67" s="378"/>
      <c r="AC67" s="14"/>
      <c r="AD67" s="378"/>
      <c r="AE67" s="14"/>
      <c r="AF67" s="14"/>
      <c r="AG67" s="14"/>
    </row>
    <row r="68" spans="1:33" x14ac:dyDescent="0.2">
      <c r="A68" s="127" t="s">
        <v>94</v>
      </c>
      <c r="B68" s="42"/>
      <c r="C68" s="75"/>
      <c r="D68" s="42" t="s">
        <v>92</v>
      </c>
      <c r="E68" s="43"/>
      <c r="F68" s="26" t="s">
        <v>18</v>
      </c>
      <c r="G68" s="139"/>
      <c r="H68" s="92"/>
      <c r="I68" s="92"/>
      <c r="J68" s="92"/>
      <c r="K68" s="92"/>
      <c r="L68" s="92"/>
      <c r="M68" s="92"/>
      <c r="N68" s="92"/>
      <c r="O68" s="92"/>
      <c r="P68" s="92"/>
      <c r="Q68" s="92"/>
      <c r="R68" s="92"/>
      <c r="S68" s="92"/>
      <c r="T68" s="92"/>
      <c r="U68" s="293"/>
      <c r="V68" s="280">
        <f>+X68-W68</f>
        <v>0</v>
      </c>
      <c r="W68" s="112">
        <f>+IF($X$54&lt;&gt;0,ROUND(X68/$X$54*$W$54,2),0)</f>
        <v>0</v>
      </c>
      <c r="X68" s="123">
        <f>+SUM(H68:U68)</f>
        <v>0</v>
      </c>
      <c r="Y68" s="21"/>
      <c r="Z68" s="21"/>
      <c r="AA68" s="378"/>
      <c r="AB68" s="378"/>
      <c r="AC68" s="14"/>
      <c r="AD68" s="378"/>
      <c r="AE68" s="14"/>
      <c r="AF68" s="14"/>
      <c r="AG68" s="14"/>
    </row>
    <row r="69" spans="1:33" x14ac:dyDescent="0.2">
      <c r="A69" s="127" t="s">
        <v>94</v>
      </c>
      <c r="B69" s="42"/>
      <c r="C69" s="75"/>
      <c r="D69" s="75" t="s">
        <v>128</v>
      </c>
      <c r="E69" s="43"/>
      <c r="F69" s="26" t="s">
        <v>18</v>
      </c>
      <c r="G69" s="139"/>
      <c r="H69" s="92"/>
      <c r="I69" s="92"/>
      <c r="J69" s="92"/>
      <c r="K69" s="92"/>
      <c r="L69" s="92"/>
      <c r="M69" s="92"/>
      <c r="N69" s="92"/>
      <c r="O69" s="92"/>
      <c r="P69" s="92"/>
      <c r="Q69" s="92"/>
      <c r="R69" s="92"/>
      <c r="S69" s="92"/>
      <c r="T69" s="92"/>
      <c r="U69" s="293"/>
      <c r="V69" s="111">
        <f>+X69-W69</f>
        <v>0</v>
      </c>
      <c r="W69" s="292">
        <f>+IF($X$54&lt;&gt;0,ROUND(X69/$X$54*$W$54,2),0)</f>
        <v>0</v>
      </c>
      <c r="X69" s="123">
        <f>+SUM(H69:U69)</f>
        <v>0</v>
      </c>
      <c r="Y69" s="21"/>
      <c r="Z69" s="21"/>
      <c r="AA69" s="378"/>
      <c r="AB69" s="378"/>
      <c r="AC69" s="14"/>
      <c r="AD69" s="378"/>
      <c r="AE69" s="14"/>
      <c r="AF69" s="14"/>
      <c r="AG69" s="14"/>
    </row>
    <row r="70" spans="1:33" x14ac:dyDescent="0.2">
      <c r="A70" s="127" t="s">
        <v>94</v>
      </c>
      <c r="B70" s="42"/>
      <c r="C70" s="42"/>
      <c r="D70" s="417" t="s">
        <v>100</v>
      </c>
      <c r="E70" s="418"/>
      <c r="F70" s="48" t="s">
        <v>22</v>
      </c>
      <c r="G70" s="140"/>
      <c r="H70" s="51">
        <f>+SUM(H65:H69)</f>
        <v>0</v>
      </c>
      <c r="I70" s="51">
        <f t="shared" ref="I70:U70" si="16">+SUM(I65:I69)</f>
        <v>0</v>
      </c>
      <c r="J70" s="51">
        <f t="shared" si="16"/>
        <v>0</v>
      </c>
      <c r="K70" s="51">
        <f t="shared" si="16"/>
        <v>0</v>
      </c>
      <c r="L70" s="51">
        <f t="shared" si="16"/>
        <v>0</v>
      </c>
      <c r="M70" s="51">
        <f t="shared" si="16"/>
        <v>0</v>
      </c>
      <c r="N70" s="51">
        <f t="shared" si="16"/>
        <v>0</v>
      </c>
      <c r="O70" s="51">
        <f t="shared" si="16"/>
        <v>0</v>
      </c>
      <c r="P70" s="51">
        <f t="shared" si="16"/>
        <v>0</v>
      </c>
      <c r="Q70" s="51">
        <f t="shared" si="16"/>
        <v>0</v>
      </c>
      <c r="R70" s="51">
        <f t="shared" si="16"/>
        <v>0</v>
      </c>
      <c r="S70" s="51">
        <f t="shared" si="16"/>
        <v>0</v>
      </c>
      <c r="T70" s="51">
        <f t="shared" si="16"/>
        <v>0</v>
      </c>
      <c r="U70" s="114">
        <f t="shared" si="16"/>
        <v>0</v>
      </c>
      <c r="V70" s="113">
        <f>+SUM(V65:V69)</f>
        <v>0</v>
      </c>
      <c r="W70" s="282">
        <f>+SUM(W65:W69)</f>
        <v>0</v>
      </c>
      <c r="X70" s="115">
        <f>+SUM(X65:X69)</f>
        <v>0</v>
      </c>
      <c r="Y70" s="21"/>
      <c r="Z70" s="21"/>
      <c r="AA70" s="378"/>
      <c r="AB70" s="378"/>
      <c r="AC70" s="14"/>
      <c r="AD70" s="378"/>
      <c r="AE70" s="14"/>
      <c r="AF70" s="14"/>
      <c r="AG70" s="14"/>
    </row>
    <row r="71" spans="1:33" x14ac:dyDescent="0.2">
      <c r="A71" s="127" t="s">
        <v>94</v>
      </c>
      <c r="B71" s="42"/>
      <c r="C71" s="264" t="s">
        <v>204</v>
      </c>
      <c r="D71" s="355"/>
      <c r="E71" s="356"/>
      <c r="F71" s="71"/>
      <c r="G71" s="132"/>
      <c r="H71" s="51">
        <f t="shared" ref="H71:X71" si="17">+H54+H63-H70</f>
        <v>0</v>
      </c>
      <c r="I71" s="51">
        <f t="shared" si="17"/>
        <v>0</v>
      </c>
      <c r="J71" s="51">
        <f t="shared" si="17"/>
        <v>0</v>
      </c>
      <c r="K71" s="51">
        <f t="shared" si="17"/>
        <v>0</v>
      </c>
      <c r="L71" s="51">
        <f t="shared" si="17"/>
        <v>0</v>
      </c>
      <c r="M71" s="51">
        <f t="shared" si="17"/>
        <v>0</v>
      </c>
      <c r="N71" s="51">
        <f t="shared" si="17"/>
        <v>0</v>
      </c>
      <c r="O71" s="51">
        <f t="shared" si="17"/>
        <v>0</v>
      </c>
      <c r="P71" s="51">
        <f t="shared" si="17"/>
        <v>0</v>
      </c>
      <c r="Q71" s="51">
        <f t="shared" si="17"/>
        <v>0</v>
      </c>
      <c r="R71" s="51">
        <f t="shared" si="17"/>
        <v>0</v>
      </c>
      <c r="S71" s="51">
        <f t="shared" si="17"/>
        <v>0</v>
      </c>
      <c r="T71" s="51">
        <f t="shared" si="17"/>
        <v>0</v>
      </c>
      <c r="U71" s="114">
        <f t="shared" si="17"/>
        <v>0</v>
      </c>
      <c r="V71" s="113">
        <f t="shared" si="17"/>
        <v>0</v>
      </c>
      <c r="W71" s="291">
        <f t="shared" si="17"/>
        <v>0</v>
      </c>
      <c r="X71" s="156">
        <f t="shared" si="17"/>
        <v>0</v>
      </c>
      <c r="Y71" s="21"/>
      <c r="Z71" s="21"/>
      <c r="AA71" s="378"/>
      <c r="AB71" s="378"/>
      <c r="AC71" s="14"/>
      <c r="AD71" s="378"/>
      <c r="AE71" s="14"/>
      <c r="AF71" s="14"/>
      <c r="AG71" s="14"/>
    </row>
    <row r="72" spans="1:33" x14ac:dyDescent="0.2">
      <c r="A72" s="127" t="s">
        <v>95</v>
      </c>
      <c r="B72" s="42"/>
      <c r="C72" s="264" t="s">
        <v>208</v>
      </c>
      <c r="D72" s="355"/>
      <c r="E72" s="356"/>
      <c r="F72" s="71"/>
      <c r="G72" s="141"/>
      <c r="H72" s="51">
        <f t="shared" ref="H72:U72" si="18">+H42+H71</f>
        <v>0</v>
      </c>
      <c r="I72" s="51">
        <f t="shared" si="18"/>
        <v>0</v>
      </c>
      <c r="J72" s="51">
        <f t="shared" si="18"/>
        <v>0</v>
      </c>
      <c r="K72" s="51">
        <f t="shared" si="18"/>
        <v>0</v>
      </c>
      <c r="L72" s="51">
        <f t="shared" si="18"/>
        <v>0</v>
      </c>
      <c r="M72" s="51">
        <f t="shared" si="18"/>
        <v>0</v>
      </c>
      <c r="N72" s="51">
        <f t="shared" si="18"/>
        <v>0</v>
      </c>
      <c r="O72" s="51">
        <f t="shared" si="18"/>
        <v>0</v>
      </c>
      <c r="P72" s="51">
        <f t="shared" si="18"/>
        <v>0</v>
      </c>
      <c r="Q72" s="51">
        <f t="shared" si="18"/>
        <v>0</v>
      </c>
      <c r="R72" s="51">
        <f t="shared" si="18"/>
        <v>0</v>
      </c>
      <c r="S72" s="51">
        <f t="shared" si="18"/>
        <v>0</v>
      </c>
      <c r="T72" s="51">
        <f t="shared" si="18"/>
        <v>0</v>
      </c>
      <c r="U72" s="291">
        <f t="shared" si="18"/>
        <v>0</v>
      </c>
      <c r="V72" s="113">
        <f>+V71+V42</f>
        <v>0</v>
      </c>
      <c r="W72" s="282">
        <f>+W71+W42</f>
        <v>0</v>
      </c>
      <c r="X72" s="113">
        <f>+X71+X42</f>
        <v>0</v>
      </c>
      <c r="Y72" s="123"/>
      <c r="Z72" s="212"/>
      <c r="AA72" s="378"/>
      <c r="AB72" s="378"/>
      <c r="AC72" s="14"/>
      <c r="AD72" s="378"/>
      <c r="AE72" s="14"/>
      <c r="AF72" s="14"/>
      <c r="AG72" s="14"/>
    </row>
    <row r="73" spans="1:33" x14ac:dyDescent="0.2">
      <c r="A73" s="126" t="s">
        <v>95</v>
      </c>
      <c r="B73" s="440" t="s">
        <v>132</v>
      </c>
      <c r="C73" s="441"/>
      <c r="D73" s="441"/>
      <c r="E73" s="441"/>
      <c r="F73" s="441"/>
      <c r="G73" s="441"/>
      <c r="H73" s="441"/>
      <c r="I73" s="441"/>
      <c r="J73" s="441"/>
      <c r="K73" s="441"/>
      <c r="L73" s="441"/>
      <c r="M73" s="441"/>
      <c r="N73" s="441"/>
      <c r="O73" s="441"/>
      <c r="P73" s="441"/>
      <c r="Q73" s="441"/>
      <c r="R73" s="441"/>
      <c r="S73" s="441"/>
      <c r="T73" s="441"/>
      <c r="U73" s="441"/>
      <c r="V73" s="441"/>
      <c r="W73" s="442"/>
      <c r="X73" s="212">
        <f>+X72-SUM(H72:U72)</f>
        <v>0</v>
      </c>
      <c r="Y73" s="21"/>
      <c r="Z73" s="21"/>
      <c r="AA73" s="378"/>
      <c r="AB73" s="378"/>
      <c r="AC73" s="14"/>
      <c r="AD73" s="378"/>
      <c r="AE73" s="14"/>
      <c r="AF73" s="14"/>
      <c r="AG73" s="14"/>
    </row>
    <row r="74" spans="1:33" x14ac:dyDescent="0.2">
      <c r="A74" s="126" t="s">
        <v>95</v>
      </c>
      <c r="B74" s="75" t="s">
        <v>25</v>
      </c>
      <c r="C74" s="75" t="s">
        <v>185</v>
      </c>
      <c r="D74" s="75" t="s">
        <v>236</v>
      </c>
      <c r="E74" s="42"/>
      <c r="F74" s="26" t="s">
        <v>18</v>
      </c>
      <c r="G74" s="131"/>
      <c r="H74" s="89"/>
      <c r="I74" s="90"/>
      <c r="J74" s="90"/>
      <c r="K74" s="90"/>
      <c r="L74" s="90"/>
      <c r="M74" s="90"/>
      <c r="N74" s="90"/>
      <c r="O74" s="90"/>
      <c r="P74" s="90"/>
      <c r="Q74" s="90"/>
      <c r="R74" s="90"/>
      <c r="S74" s="90"/>
      <c r="T74" s="90"/>
      <c r="U74" s="296"/>
      <c r="V74" s="283"/>
      <c r="W74" s="108"/>
      <c r="X74" s="21"/>
      <c r="Y74" s="21"/>
      <c r="Z74" s="21"/>
      <c r="AA74" s="378"/>
      <c r="AB74" s="378"/>
      <c r="AC74" s="14"/>
      <c r="AD74" s="378"/>
      <c r="AE74" s="14"/>
      <c r="AF74" s="14"/>
      <c r="AG74" s="14"/>
    </row>
    <row r="75" spans="1:33" x14ac:dyDescent="0.2">
      <c r="A75" s="126" t="s">
        <v>95</v>
      </c>
      <c r="B75" s="75" t="s">
        <v>25</v>
      </c>
      <c r="C75" s="75" t="s">
        <v>185</v>
      </c>
      <c r="D75" s="75" t="s">
        <v>237</v>
      </c>
      <c r="E75" s="42"/>
      <c r="F75" s="26" t="s">
        <v>18</v>
      </c>
      <c r="G75" s="131"/>
      <c r="H75" s="79"/>
      <c r="I75" s="80"/>
      <c r="J75" s="80"/>
      <c r="K75" s="80"/>
      <c r="L75" s="80"/>
      <c r="M75" s="80"/>
      <c r="N75" s="80"/>
      <c r="O75" s="80"/>
      <c r="P75" s="80"/>
      <c r="Q75" s="80"/>
      <c r="R75" s="80"/>
      <c r="S75" s="80"/>
      <c r="T75" s="80"/>
      <c r="U75" s="297"/>
      <c r="V75" s="283"/>
      <c r="W75" s="108"/>
      <c r="X75" s="21"/>
      <c r="Y75" s="21"/>
      <c r="Z75" s="21"/>
      <c r="AA75" s="378"/>
      <c r="AB75" s="378"/>
      <c r="AC75" s="14"/>
      <c r="AD75" s="378"/>
      <c r="AE75" s="14"/>
      <c r="AF75" s="14"/>
      <c r="AG75" s="14"/>
    </row>
    <row r="76" spans="1:33" x14ac:dyDescent="0.2">
      <c r="A76" s="126" t="s">
        <v>95</v>
      </c>
      <c r="B76" s="75" t="s">
        <v>25</v>
      </c>
      <c r="C76" s="75" t="s">
        <v>185</v>
      </c>
      <c r="D76" s="75" t="s">
        <v>238</v>
      </c>
      <c r="E76" s="42"/>
      <c r="F76" s="26" t="s">
        <v>18</v>
      </c>
      <c r="G76" s="131"/>
      <c r="H76" s="79"/>
      <c r="I76" s="80"/>
      <c r="J76" s="80"/>
      <c r="K76" s="80"/>
      <c r="L76" s="80"/>
      <c r="M76" s="80"/>
      <c r="N76" s="80"/>
      <c r="O76" s="80"/>
      <c r="P76" s="80"/>
      <c r="Q76" s="80"/>
      <c r="R76" s="80"/>
      <c r="S76" s="80"/>
      <c r="T76" s="80"/>
      <c r="U76" s="297"/>
      <c r="V76" s="283"/>
      <c r="W76" s="108"/>
      <c r="X76" s="21"/>
      <c r="Y76" s="21"/>
      <c r="Z76" s="21"/>
      <c r="AA76" s="378"/>
      <c r="AB76" s="378"/>
      <c r="AC76" s="14"/>
      <c r="AD76" s="378"/>
      <c r="AE76" s="14"/>
      <c r="AF76" s="14"/>
      <c r="AG76" s="14"/>
    </row>
    <row r="77" spans="1:33" x14ac:dyDescent="0.2">
      <c r="A77" s="126" t="s">
        <v>95</v>
      </c>
      <c r="B77" s="75" t="s">
        <v>25</v>
      </c>
      <c r="C77" s="75" t="s">
        <v>185</v>
      </c>
      <c r="D77" s="75" t="s">
        <v>133</v>
      </c>
      <c r="E77" s="42"/>
      <c r="F77" s="26" t="s">
        <v>18</v>
      </c>
      <c r="G77" s="131"/>
      <c r="H77" s="81"/>
      <c r="I77" s="82"/>
      <c r="J77" s="82"/>
      <c r="K77" s="82"/>
      <c r="L77" s="82"/>
      <c r="M77" s="82"/>
      <c r="N77" s="82"/>
      <c r="O77" s="82"/>
      <c r="P77" s="82"/>
      <c r="Q77" s="82"/>
      <c r="R77" s="82"/>
      <c r="S77" s="82"/>
      <c r="T77" s="82"/>
      <c r="U77" s="298"/>
      <c r="V77" s="283"/>
      <c r="W77" s="108"/>
      <c r="X77" s="21"/>
      <c r="Y77" s="119"/>
      <c r="Z77" s="118"/>
      <c r="AA77" s="378"/>
      <c r="AB77" s="378"/>
      <c r="AC77" s="14"/>
      <c r="AD77" s="378"/>
      <c r="AE77" s="14"/>
      <c r="AF77" s="14"/>
      <c r="AG77" s="14"/>
    </row>
    <row r="78" spans="1:33" x14ac:dyDescent="0.2">
      <c r="A78" s="126" t="s">
        <v>95</v>
      </c>
      <c r="B78" s="42"/>
      <c r="C78" s="42"/>
      <c r="D78" s="75" t="s">
        <v>134</v>
      </c>
      <c r="E78" s="42"/>
      <c r="F78" s="26" t="s">
        <v>18</v>
      </c>
      <c r="G78" s="139"/>
      <c r="H78" s="92"/>
      <c r="I78" s="92"/>
      <c r="J78" s="92"/>
      <c r="K78" s="92"/>
      <c r="L78" s="92"/>
      <c r="M78" s="92"/>
      <c r="N78" s="92"/>
      <c r="O78" s="92"/>
      <c r="P78" s="92"/>
      <c r="Q78" s="92"/>
      <c r="R78" s="92"/>
      <c r="S78" s="92"/>
      <c r="T78" s="92"/>
      <c r="U78" s="293"/>
      <c r="V78" s="283"/>
      <c r="W78" s="108"/>
      <c r="X78" s="21"/>
      <c r="Y78" s="21"/>
      <c r="Z78" s="21"/>
      <c r="AA78" s="378"/>
      <c r="AB78" s="378"/>
      <c r="AC78" s="14"/>
      <c r="AD78" s="378"/>
      <c r="AE78" s="14"/>
      <c r="AF78" s="14"/>
      <c r="AG78" s="14"/>
    </row>
    <row r="79" spans="1:33" x14ac:dyDescent="0.2">
      <c r="A79" s="126" t="s">
        <v>95</v>
      </c>
      <c r="B79" s="42"/>
      <c r="C79" s="42"/>
      <c r="D79" s="75" t="s">
        <v>135</v>
      </c>
      <c r="E79" s="42"/>
      <c r="F79" s="26" t="s">
        <v>18</v>
      </c>
      <c r="G79" s="139"/>
      <c r="H79" s="92"/>
      <c r="I79" s="92"/>
      <c r="J79" s="92"/>
      <c r="K79" s="92"/>
      <c r="L79" s="92"/>
      <c r="M79" s="92"/>
      <c r="N79" s="92"/>
      <c r="O79" s="92"/>
      <c r="P79" s="92"/>
      <c r="Q79" s="92"/>
      <c r="R79" s="92"/>
      <c r="S79" s="92"/>
      <c r="T79" s="92"/>
      <c r="U79" s="293"/>
      <c r="V79" s="283"/>
      <c r="W79" s="108"/>
      <c r="X79" s="21"/>
      <c r="Y79" s="21"/>
      <c r="Z79" s="21"/>
      <c r="AA79" s="378"/>
      <c r="AB79" s="378"/>
      <c r="AC79" s="14"/>
      <c r="AD79" s="378"/>
      <c r="AE79" s="14"/>
      <c r="AF79" s="14"/>
      <c r="AG79" s="14"/>
    </row>
    <row r="80" spans="1:33" x14ac:dyDescent="0.2">
      <c r="A80" s="127" t="s">
        <v>95</v>
      </c>
      <c r="B80" s="42"/>
      <c r="C80" s="75" t="s">
        <v>185</v>
      </c>
      <c r="D80" s="75" t="s">
        <v>202</v>
      </c>
      <c r="E80" s="42"/>
      <c r="F80" s="26" t="s">
        <v>18</v>
      </c>
      <c r="G80" s="139"/>
      <c r="H80" s="92"/>
      <c r="I80" s="92"/>
      <c r="J80" s="92"/>
      <c r="K80" s="92"/>
      <c r="L80" s="92"/>
      <c r="M80" s="92"/>
      <c r="N80" s="92"/>
      <c r="O80" s="92"/>
      <c r="P80" s="92"/>
      <c r="Q80" s="92"/>
      <c r="R80" s="92"/>
      <c r="S80" s="92"/>
      <c r="T80" s="92"/>
      <c r="U80" s="293"/>
      <c r="V80" s="283"/>
      <c r="W80" s="108"/>
      <c r="X80" s="21"/>
      <c r="Y80" s="21"/>
      <c r="Z80" s="21"/>
      <c r="AA80" s="378"/>
      <c r="AB80" s="378"/>
      <c r="AC80" s="14"/>
      <c r="AD80" s="378"/>
      <c r="AE80" s="14"/>
      <c r="AF80" s="14"/>
      <c r="AG80" s="14"/>
    </row>
    <row r="81" spans="1:33" x14ac:dyDescent="0.2">
      <c r="A81" s="126" t="s">
        <v>95</v>
      </c>
      <c r="B81" s="42"/>
      <c r="C81" s="75" t="s">
        <v>185</v>
      </c>
      <c r="D81" s="75" t="s">
        <v>24</v>
      </c>
      <c r="E81" s="42"/>
      <c r="F81" s="26" t="s">
        <v>18</v>
      </c>
      <c r="G81" s="139"/>
      <c r="H81" s="92"/>
      <c r="I81" s="92"/>
      <c r="J81" s="92"/>
      <c r="K81" s="92"/>
      <c r="L81" s="92"/>
      <c r="M81" s="92"/>
      <c r="N81" s="92"/>
      <c r="O81" s="92"/>
      <c r="P81" s="92"/>
      <c r="Q81" s="92"/>
      <c r="R81" s="92"/>
      <c r="S81" s="92"/>
      <c r="T81" s="92"/>
      <c r="U81" s="293"/>
      <c r="V81" s="283"/>
      <c r="W81" s="108"/>
      <c r="X81" s="21"/>
      <c r="Y81" s="21"/>
      <c r="Z81" s="21"/>
      <c r="AA81" s="378"/>
      <c r="AB81" s="378"/>
      <c r="AC81" s="14"/>
      <c r="AD81" s="378"/>
      <c r="AE81" s="14"/>
      <c r="AF81" s="14"/>
      <c r="AG81" s="14"/>
    </row>
    <row r="82" spans="1:33" x14ac:dyDescent="0.2">
      <c r="A82" s="126" t="s">
        <v>95</v>
      </c>
      <c r="B82" s="75" t="s">
        <v>25</v>
      </c>
      <c r="C82" s="75" t="s">
        <v>185</v>
      </c>
      <c r="D82" s="75" t="s">
        <v>239</v>
      </c>
      <c r="E82" s="42"/>
      <c r="F82" s="26" t="s">
        <v>18</v>
      </c>
      <c r="G82" s="142"/>
      <c r="H82" s="84"/>
      <c r="I82" s="84"/>
      <c r="J82" s="84"/>
      <c r="K82" s="84"/>
      <c r="L82" s="84"/>
      <c r="M82" s="84"/>
      <c r="N82" s="84"/>
      <c r="O82" s="84"/>
      <c r="P82" s="84"/>
      <c r="Q82" s="84"/>
      <c r="R82" s="84"/>
      <c r="S82" s="84"/>
      <c r="T82" s="84"/>
      <c r="U82" s="299"/>
      <c r="V82" s="283"/>
      <c r="W82" s="108"/>
      <c r="X82" s="21"/>
      <c r="Y82" s="21"/>
      <c r="Z82" s="21"/>
      <c r="AA82" s="378"/>
      <c r="AB82" s="378"/>
      <c r="AC82" s="14"/>
      <c r="AD82" s="378"/>
      <c r="AE82" s="14"/>
      <c r="AF82" s="14"/>
      <c r="AG82" s="14"/>
    </row>
    <row r="83" spans="1:33" x14ac:dyDescent="0.2">
      <c r="A83" s="126" t="s">
        <v>95</v>
      </c>
      <c r="B83" s="42"/>
      <c r="C83" s="75" t="s">
        <v>185</v>
      </c>
      <c r="D83" s="75" t="s">
        <v>136</v>
      </c>
      <c r="E83" s="42"/>
      <c r="F83" s="26" t="s">
        <v>18</v>
      </c>
      <c r="G83" s="139"/>
      <c r="H83" s="92"/>
      <c r="I83" s="92"/>
      <c r="J83" s="92"/>
      <c r="K83" s="92"/>
      <c r="L83" s="92"/>
      <c r="M83" s="92"/>
      <c r="N83" s="92"/>
      <c r="O83" s="92"/>
      <c r="P83" s="92"/>
      <c r="Q83" s="92"/>
      <c r="R83" s="92"/>
      <c r="S83" s="92"/>
      <c r="T83" s="92"/>
      <c r="U83" s="293"/>
      <c r="V83" s="283"/>
      <c r="W83" s="108"/>
      <c r="X83" s="21"/>
      <c r="Y83" s="21"/>
      <c r="Z83" s="21"/>
      <c r="AA83" s="378"/>
      <c r="AB83" s="378"/>
      <c r="AC83" s="14"/>
      <c r="AD83" s="378"/>
      <c r="AE83" s="14"/>
      <c r="AF83" s="14"/>
      <c r="AG83" s="14"/>
    </row>
    <row r="84" spans="1:33" x14ac:dyDescent="0.2">
      <c r="A84" s="126" t="s">
        <v>95</v>
      </c>
      <c r="B84" s="42"/>
      <c r="C84" s="42"/>
      <c r="D84" s="75" t="s">
        <v>137</v>
      </c>
      <c r="E84" s="42"/>
      <c r="F84" s="26" t="s">
        <v>18</v>
      </c>
      <c r="G84" s="139"/>
      <c r="H84" s="92"/>
      <c r="I84" s="92"/>
      <c r="J84" s="92"/>
      <c r="K84" s="92"/>
      <c r="L84" s="92"/>
      <c r="M84" s="92"/>
      <c r="N84" s="92"/>
      <c r="O84" s="92"/>
      <c r="P84" s="92"/>
      <c r="Q84" s="92"/>
      <c r="R84" s="92"/>
      <c r="S84" s="92"/>
      <c r="T84" s="92"/>
      <c r="U84" s="293"/>
      <c r="V84" s="283"/>
      <c r="W84" s="108"/>
      <c r="X84" s="21"/>
      <c r="Y84" s="21"/>
      <c r="Z84" s="21"/>
      <c r="AA84" s="378"/>
      <c r="AB84" s="378"/>
      <c r="AC84" s="14"/>
      <c r="AD84" s="378"/>
      <c r="AE84" s="14"/>
      <c r="AF84" s="14"/>
      <c r="AG84" s="14"/>
    </row>
    <row r="85" spans="1:33" x14ac:dyDescent="0.2">
      <c r="A85" s="126" t="s">
        <v>95</v>
      </c>
      <c r="B85" s="42"/>
      <c r="C85" s="42"/>
      <c r="D85" s="75" t="s">
        <v>196</v>
      </c>
      <c r="E85" s="42"/>
      <c r="F85" s="26" t="s">
        <v>18</v>
      </c>
      <c r="G85" s="139"/>
      <c r="H85" s="92"/>
      <c r="I85" s="92"/>
      <c r="J85" s="92"/>
      <c r="K85" s="92"/>
      <c r="L85" s="92"/>
      <c r="M85" s="92"/>
      <c r="N85" s="92"/>
      <c r="O85" s="92"/>
      <c r="P85" s="92"/>
      <c r="Q85" s="92"/>
      <c r="R85" s="92"/>
      <c r="S85" s="92"/>
      <c r="T85" s="92"/>
      <c r="U85" s="293"/>
      <c r="V85" s="283"/>
      <c r="W85" s="108"/>
      <c r="X85" s="21"/>
      <c r="Y85" s="21"/>
      <c r="Z85" s="21"/>
      <c r="AA85" s="378"/>
      <c r="AB85" s="378"/>
      <c r="AC85" s="14"/>
      <c r="AD85" s="378"/>
      <c r="AE85" s="14"/>
      <c r="AF85" s="14"/>
      <c r="AG85" s="14"/>
    </row>
    <row r="86" spans="1:33" x14ac:dyDescent="0.2">
      <c r="A86" s="126" t="s">
        <v>95</v>
      </c>
      <c r="B86" s="42"/>
      <c r="C86" s="75" t="s">
        <v>185</v>
      </c>
      <c r="D86" s="75" t="s">
        <v>240</v>
      </c>
      <c r="E86" s="42"/>
      <c r="F86" s="26" t="s">
        <v>18</v>
      </c>
      <c r="G86" s="139"/>
      <c r="H86" s="92"/>
      <c r="I86" s="92"/>
      <c r="J86" s="92"/>
      <c r="K86" s="92"/>
      <c r="L86" s="92"/>
      <c r="M86" s="92"/>
      <c r="N86" s="92"/>
      <c r="O86" s="92"/>
      <c r="P86" s="92"/>
      <c r="Q86" s="92"/>
      <c r="R86" s="92"/>
      <c r="S86" s="92"/>
      <c r="T86" s="92"/>
      <c r="U86" s="293"/>
      <c r="V86" s="283"/>
      <c r="W86" s="108"/>
      <c r="X86" s="21"/>
      <c r="Y86" s="21"/>
      <c r="Z86" s="21"/>
      <c r="AA86" s="378"/>
      <c r="AB86" s="378"/>
      <c r="AC86" s="14"/>
      <c r="AD86" s="378"/>
      <c r="AE86" s="14"/>
      <c r="AF86" s="14"/>
      <c r="AG86" s="14"/>
    </row>
    <row r="87" spans="1:33" x14ac:dyDescent="0.2">
      <c r="A87" s="126" t="s">
        <v>95</v>
      </c>
      <c r="B87" s="42"/>
      <c r="C87" s="75" t="s">
        <v>185</v>
      </c>
      <c r="D87" s="75" t="s">
        <v>139</v>
      </c>
      <c r="E87" s="42"/>
      <c r="F87" s="26" t="s">
        <v>18</v>
      </c>
      <c r="G87" s="139"/>
      <c r="H87" s="92"/>
      <c r="I87" s="92"/>
      <c r="J87" s="92"/>
      <c r="K87" s="92"/>
      <c r="L87" s="92"/>
      <c r="M87" s="92"/>
      <c r="N87" s="92"/>
      <c r="O87" s="92"/>
      <c r="P87" s="92"/>
      <c r="Q87" s="92"/>
      <c r="R87" s="92"/>
      <c r="S87" s="92"/>
      <c r="T87" s="92"/>
      <c r="U87" s="293"/>
      <c r="V87" s="283"/>
      <c r="W87" s="108"/>
      <c r="X87" s="21"/>
      <c r="Y87" s="21"/>
      <c r="Z87" s="21"/>
      <c r="AA87" s="378"/>
      <c r="AB87" s="378"/>
      <c r="AC87" s="14"/>
      <c r="AD87" s="378"/>
      <c r="AE87" s="14"/>
      <c r="AF87" s="14"/>
      <c r="AG87" s="14"/>
    </row>
    <row r="88" spans="1:33" x14ac:dyDescent="0.2">
      <c r="A88" s="126" t="s">
        <v>95</v>
      </c>
      <c r="B88" s="42"/>
      <c r="C88" s="42"/>
      <c r="D88" s="75" t="s">
        <v>140</v>
      </c>
      <c r="E88" s="42"/>
      <c r="F88" s="26" t="s">
        <v>18</v>
      </c>
      <c r="G88" s="139"/>
      <c r="H88" s="92"/>
      <c r="I88" s="92"/>
      <c r="J88" s="92"/>
      <c r="K88" s="92"/>
      <c r="L88" s="92"/>
      <c r="M88" s="92"/>
      <c r="N88" s="92"/>
      <c r="O88" s="92"/>
      <c r="P88" s="92"/>
      <c r="Q88" s="92"/>
      <c r="R88" s="92"/>
      <c r="S88" s="92"/>
      <c r="T88" s="92"/>
      <c r="U88" s="293"/>
      <c r="V88" s="283"/>
      <c r="W88" s="108"/>
      <c r="X88" s="21"/>
      <c r="Y88" s="21"/>
      <c r="Z88" s="21"/>
      <c r="AA88" s="378"/>
      <c r="AB88" s="378"/>
      <c r="AC88" s="14"/>
      <c r="AD88" s="378"/>
      <c r="AE88" s="14"/>
      <c r="AF88" s="14"/>
      <c r="AG88" s="14"/>
    </row>
    <row r="89" spans="1:33" x14ac:dyDescent="0.2">
      <c r="A89" s="126" t="s">
        <v>95</v>
      </c>
      <c r="B89" s="42"/>
      <c r="C89" s="42"/>
      <c r="D89" s="75" t="s">
        <v>141</v>
      </c>
      <c r="E89" s="42"/>
      <c r="F89" s="26" t="s">
        <v>18</v>
      </c>
      <c r="G89" s="139"/>
      <c r="H89" s="92"/>
      <c r="I89" s="92"/>
      <c r="J89" s="92"/>
      <c r="K89" s="92"/>
      <c r="L89" s="92"/>
      <c r="M89" s="92"/>
      <c r="N89" s="92"/>
      <c r="O89" s="92"/>
      <c r="P89" s="92"/>
      <c r="Q89" s="92"/>
      <c r="R89" s="92"/>
      <c r="S89" s="92"/>
      <c r="T89" s="92"/>
      <c r="U89" s="293"/>
      <c r="V89" s="283"/>
      <c r="W89" s="108"/>
      <c r="X89" s="21"/>
      <c r="Y89" s="21"/>
      <c r="Z89" s="21"/>
      <c r="AA89" s="378"/>
      <c r="AB89" s="378"/>
      <c r="AC89" s="14"/>
      <c r="AD89" s="378"/>
      <c r="AE89" s="14"/>
      <c r="AF89" s="14"/>
      <c r="AG89" s="14"/>
    </row>
    <row r="90" spans="1:33" x14ac:dyDescent="0.2">
      <c r="A90" s="127" t="s">
        <v>95</v>
      </c>
      <c r="B90" s="53"/>
      <c r="C90" s="53"/>
      <c r="D90" s="151"/>
      <c r="E90" s="53"/>
      <c r="F90" s="142"/>
      <c r="G90" s="142"/>
      <c r="H90" s="359"/>
      <c r="I90" s="359"/>
      <c r="J90" s="359"/>
      <c r="K90" s="360"/>
      <c r="L90" s="360"/>
      <c r="M90" s="360"/>
      <c r="N90" s="360"/>
      <c r="O90" s="360"/>
      <c r="P90" s="360"/>
      <c r="Q90" s="360"/>
      <c r="R90" s="360"/>
      <c r="S90" s="360"/>
      <c r="T90" s="359"/>
      <c r="U90" s="359"/>
      <c r="V90" s="359"/>
      <c r="W90" s="118"/>
      <c r="X90" s="21"/>
      <c r="Y90" s="21"/>
      <c r="Z90" s="21"/>
      <c r="AA90" s="378"/>
      <c r="AB90" s="378"/>
      <c r="AC90" s="14"/>
      <c r="AD90" s="378"/>
      <c r="AE90" s="14"/>
      <c r="AF90" s="14"/>
      <c r="AG90" s="14"/>
    </row>
    <row r="91" spans="1:33" x14ac:dyDescent="0.2">
      <c r="A91" s="127" t="s">
        <v>95</v>
      </c>
      <c r="B91" s="53"/>
      <c r="C91" s="53"/>
      <c r="D91" s="151"/>
      <c r="E91" s="363" t="s">
        <v>387</v>
      </c>
      <c r="F91" s="142"/>
      <c r="G91" s="142"/>
      <c r="H91" s="239"/>
      <c r="I91" s="239"/>
      <c r="J91" s="239"/>
      <c r="K91" s="239"/>
      <c r="L91" s="239"/>
      <c r="M91" s="239"/>
      <c r="N91" s="239"/>
      <c r="O91" s="239"/>
      <c r="P91" s="239"/>
      <c r="Q91" s="239"/>
      <c r="R91" s="239"/>
      <c r="S91" s="239"/>
      <c r="T91" s="239"/>
      <c r="U91" s="239"/>
      <c r="V91" s="239">
        <v>0.4</v>
      </c>
      <c r="W91" s="118"/>
      <c r="X91" s="21"/>
      <c r="Y91" s="21"/>
      <c r="Z91" s="21"/>
      <c r="AA91" s="378"/>
      <c r="AB91" s="378"/>
      <c r="AC91" s="14"/>
      <c r="AD91" s="378"/>
      <c r="AE91" s="14"/>
      <c r="AF91" s="14"/>
      <c r="AG91" s="14"/>
    </row>
    <row r="92" spans="1:33" x14ac:dyDescent="0.2">
      <c r="A92" s="126" t="s">
        <v>95</v>
      </c>
      <c r="B92" s="118"/>
      <c r="C92" s="118"/>
      <c r="D92" s="118"/>
      <c r="E92" s="75" t="s">
        <v>416</v>
      </c>
      <c r="F92" s="45" t="s">
        <v>69</v>
      </c>
      <c r="G92" s="118"/>
      <c r="H92" s="85"/>
      <c r="I92" s="85"/>
      <c r="J92" s="85"/>
      <c r="K92" s="85"/>
      <c r="L92" s="85"/>
      <c r="M92" s="85"/>
      <c r="N92" s="85"/>
      <c r="O92" s="85"/>
      <c r="P92" s="85"/>
      <c r="Q92" s="85"/>
      <c r="R92" s="85"/>
      <c r="S92" s="85"/>
      <c r="T92" s="85"/>
      <c r="U92" s="308"/>
      <c r="V92" s="283"/>
      <c r="W92" s="118"/>
      <c r="X92" s="21"/>
      <c r="Y92" s="21"/>
      <c r="Z92" s="21"/>
      <c r="AA92" s="378"/>
      <c r="AB92" s="378"/>
      <c r="AC92" s="14"/>
      <c r="AD92" s="378"/>
      <c r="AE92" s="14"/>
      <c r="AF92" s="14"/>
      <c r="AG92" s="14"/>
    </row>
    <row r="93" spans="1:33" x14ac:dyDescent="0.2">
      <c r="A93" s="126" t="s">
        <v>95</v>
      </c>
      <c r="B93" s="118"/>
      <c r="C93" s="118"/>
      <c r="D93" s="118"/>
      <c r="E93" s="42" t="s">
        <v>71</v>
      </c>
      <c r="F93" s="45" t="s">
        <v>69</v>
      </c>
      <c r="G93" s="118"/>
      <c r="H93" s="86"/>
      <c r="I93" s="86"/>
      <c r="J93" s="86"/>
      <c r="K93" s="86"/>
      <c r="L93" s="86"/>
      <c r="M93" s="86"/>
      <c r="N93" s="86"/>
      <c r="O93" s="86"/>
      <c r="P93" s="86"/>
      <c r="Q93" s="86"/>
      <c r="R93" s="86"/>
      <c r="S93" s="86"/>
      <c r="T93" s="86"/>
      <c r="U93" s="309"/>
      <c r="V93" s="283"/>
      <c r="W93" s="118"/>
      <c r="X93" s="21"/>
      <c r="Y93" s="21"/>
      <c r="Z93" s="21"/>
      <c r="AA93" s="378"/>
      <c r="AB93" s="378"/>
      <c r="AC93" s="14"/>
      <c r="AD93" s="378"/>
      <c r="AE93" s="14"/>
      <c r="AF93" s="14"/>
      <c r="AG93" s="14"/>
    </row>
    <row r="94" spans="1:33" ht="13.5" thickBot="1" x14ac:dyDescent="0.25">
      <c r="A94" s="127" t="s">
        <v>95</v>
      </c>
      <c r="B94" s="53"/>
      <c r="C94" s="53"/>
      <c r="D94" s="151"/>
      <c r="E94" s="53"/>
      <c r="F94" s="142"/>
      <c r="G94" s="142"/>
      <c r="H94" s="360"/>
      <c r="I94" s="360"/>
      <c r="J94" s="360"/>
      <c r="K94" s="360"/>
      <c r="L94" s="360"/>
      <c r="M94" s="360"/>
      <c r="N94" s="360"/>
      <c r="O94" s="360"/>
      <c r="P94" s="360"/>
      <c r="Q94" s="360"/>
      <c r="R94" s="360"/>
      <c r="S94" s="360"/>
      <c r="T94" s="360"/>
      <c r="U94" s="360"/>
      <c r="V94" s="360"/>
      <c r="W94" s="118"/>
      <c r="X94" s="21"/>
      <c r="Y94" s="21"/>
      <c r="Z94" s="21"/>
      <c r="AA94" s="378"/>
      <c r="AB94" s="378"/>
      <c r="AC94" s="14"/>
      <c r="AD94" s="378"/>
      <c r="AE94" s="14"/>
      <c r="AF94" s="14"/>
      <c r="AG94" s="14"/>
    </row>
    <row r="95" spans="1:33" ht="13.5" thickBot="1" x14ac:dyDescent="0.25">
      <c r="A95" s="127" t="s">
        <v>95</v>
      </c>
      <c r="B95" s="439" t="s">
        <v>65</v>
      </c>
      <c r="C95" s="437"/>
      <c r="D95" s="437"/>
      <c r="E95" s="437"/>
      <c r="F95" s="437"/>
      <c r="G95" s="438"/>
      <c r="H95" s="67"/>
      <c r="I95" s="67"/>
      <c r="J95" s="67"/>
      <c r="K95" s="67"/>
      <c r="L95" s="67"/>
      <c r="M95" s="67"/>
      <c r="N95" s="67"/>
      <c r="O95" s="67"/>
      <c r="P95" s="67"/>
      <c r="Q95" s="67"/>
      <c r="R95" s="67"/>
      <c r="S95" s="67"/>
      <c r="T95" s="67"/>
      <c r="U95" s="67"/>
      <c r="V95" s="67"/>
      <c r="W95" s="118"/>
      <c r="X95" s="21"/>
      <c r="Y95" s="21"/>
      <c r="Z95" s="21"/>
      <c r="AA95" s="378"/>
      <c r="AB95" s="378"/>
      <c r="AC95" s="14"/>
      <c r="AD95" s="378"/>
      <c r="AE95" s="14"/>
      <c r="AF95" s="14"/>
      <c r="AG95" s="14"/>
    </row>
    <row r="96" spans="1:33" ht="13.5" thickBot="1" x14ac:dyDescent="0.25">
      <c r="A96" s="126" t="s">
        <v>95</v>
      </c>
      <c r="B96" s="429"/>
      <c r="C96" s="430"/>
      <c r="D96" s="431"/>
      <c r="E96" s="46" t="s">
        <v>63</v>
      </c>
      <c r="F96" s="46" t="s">
        <v>64</v>
      </c>
      <c r="G96" s="46"/>
      <c r="H96" s="14"/>
      <c r="I96" s="21"/>
      <c r="J96" s="21"/>
      <c r="K96" s="21"/>
      <c r="L96" s="21"/>
      <c r="M96" s="21"/>
      <c r="N96" s="21"/>
      <c r="O96" s="21"/>
      <c r="P96" s="21"/>
      <c r="Q96" s="21"/>
      <c r="R96" s="21"/>
      <c r="S96" s="21"/>
      <c r="T96" s="21"/>
      <c r="U96" s="21"/>
      <c r="V96" s="21"/>
      <c r="W96" s="21"/>
      <c r="X96" s="21"/>
      <c r="Y96" s="21"/>
      <c r="Z96" s="21"/>
      <c r="AA96" s="378"/>
      <c r="AB96" s="378"/>
      <c r="AC96" s="14"/>
      <c r="AD96" s="378"/>
      <c r="AE96" s="14"/>
      <c r="AF96" s="14"/>
      <c r="AG96" s="14"/>
    </row>
    <row r="97" spans="1:33" ht="13.5" thickBot="1" x14ac:dyDescent="0.25">
      <c r="A97" s="126" t="s">
        <v>95</v>
      </c>
      <c r="B97" s="432" t="s">
        <v>21</v>
      </c>
      <c r="C97" s="433"/>
      <c r="D97" s="434"/>
      <c r="E97" s="94"/>
      <c r="F97" s="95"/>
      <c r="G97" s="189" t="s">
        <v>227</v>
      </c>
      <c r="H97" s="157">
        <f>+IF(AND($E97&lt;&gt;"",H$3&gt;=$E97),VLOOKUP(H$3-$E97+1,Tablas!$A$65:$P$79,2+H$7,FALSE),0)-IF(AND($F97&lt;&gt;"",H$3&gt;$F97),VLOOKUP(H$3-$F97,Tablas!$A$65:$P$79,2+H$7,FALSE),0)</f>
        <v>0</v>
      </c>
      <c r="I97" s="157">
        <f>+IF(AND($E97&lt;&gt;"",I$3&gt;=$E97),VLOOKUP(I$3-$E97+1,Tablas!$A$65:$P$79,2+I$7,FALSE),0)-IF(AND($F97&lt;&gt;"",I$3&gt;$F97),VLOOKUP(I$3-$F97,Tablas!$A$65:$P$79,2+I$7,FALSE),0)</f>
        <v>0</v>
      </c>
      <c r="J97" s="157">
        <f>+IF(AND($E97&lt;&gt;"",J$3&gt;=$E97),VLOOKUP(J$3-$E97+1,Tablas!$A$65:$P$79,2+J$7,FALSE),0)-IF(AND($F97&lt;&gt;"",J$3&gt;$F97),VLOOKUP(J$3-$F97,Tablas!$A$65:$P$79,2+J$7,FALSE),0)</f>
        <v>0</v>
      </c>
      <c r="K97" s="157">
        <f>+IF(AND($E97&lt;&gt;"",K$3&gt;=$E97),VLOOKUP(K$3-$E97+1,Tablas!$A$65:$P$79,2+K$7,FALSE),0)-IF(AND($F97&lt;&gt;"",K$3&gt;$F97),VLOOKUP(K$3-$F97,Tablas!$A$65:$P$79,2+K$7,FALSE),0)</f>
        <v>0</v>
      </c>
      <c r="L97" s="157">
        <f>+IF(AND($E97&lt;&gt;"",L$3&gt;=$E97),VLOOKUP(L$3-$E97+1,Tablas!$A$65:$P$79,2+L$7,FALSE),0)-IF(AND($F97&lt;&gt;"",L$3&gt;$F97),VLOOKUP(L$3-$F97,Tablas!$A$65:$P$79,2+L$7,FALSE),0)</f>
        <v>0</v>
      </c>
      <c r="M97" s="157">
        <f>+IF(AND($E97&lt;&gt;"",M$3&gt;=$E97),VLOOKUP(M$3-$E97+1,Tablas!$A$65:$P$79,2+M$7,FALSE),0)-IF(AND($F97&lt;&gt;"",M$3&gt;$F97),VLOOKUP(M$3-$F97,Tablas!$A$65:$P$79,2+M$7,FALSE),0)</f>
        <v>0</v>
      </c>
      <c r="N97" s="157">
        <f>+IF(AND($E97&lt;&gt;"",N$3&gt;=$E97),VLOOKUP(N$3-$E97+1,Tablas!$A$65:$P$79,2+N$7,FALSE),0)-IF(AND($F97&lt;&gt;"",N$3&gt;$F97),VLOOKUP(N$3-$F97,Tablas!$A$65:$P$79,2+N$7,FALSE),0)</f>
        <v>0</v>
      </c>
      <c r="O97" s="157">
        <f>+IF(AND($E97&lt;&gt;"",O$3&gt;=$E97),VLOOKUP(O$3-$E97+1,Tablas!$A$65:$P$79,2+O$7,FALSE),0)-IF(AND($F97&lt;&gt;"",O$3&gt;$F97),VLOOKUP(O$3-$F97,Tablas!$A$65:$P$79,2+O$7,FALSE),0)</f>
        <v>0</v>
      </c>
      <c r="P97" s="157">
        <f>+IF(AND($E97&lt;&gt;"",P$3&gt;=$E97),VLOOKUP(P$3-$E97+1,Tablas!$A$65:$P$79,2+P$7,FALSE),0)-IF(AND($F97&lt;&gt;"",P$3&gt;$F97),VLOOKUP(P$3-$F97,Tablas!$A$65:$P$79,2+P$7,FALSE),0)</f>
        <v>0</v>
      </c>
      <c r="Q97" s="157">
        <f>+IF(AND($E97&lt;&gt;"",Q$3&gt;=$E97),VLOOKUP(Q$3-$E97+1,Tablas!$A$65:$P$79,2+Q$7,FALSE),0)-IF(AND($F97&lt;&gt;"",Q$3&gt;$F97),VLOOKUP(Q$3-$F97,Tablas!$A$65:$P$79,2+Q$7,FALSE),0)</f>
        <v>0</v>
      </c>
      <c r="R97" s="157">
        <f>+IF(AND($E97&lt;&gt;"",R$3&gt;=$E97),VLOOKUP(R$3-$E97+1,Tablas!$A$65:$P$79,2+R$7,FALSE),0)-IF(AND($F97&lt;&gt;"",R$3&gt;$F97),VLOOKUP(R$3-$F97,Tablas!$A$65:$P$79,2+R$7,FALSE),0)</f>
        <v>0</v>
      </c>
      <c r="S97" s="157">
        <f>+IF(AND($E97&lt;&gt;"",S$3&gt;=$E97),VLOOKUP(S$3-$E97+1,Tablas!$A$65:$P$79,2+S$7,FALSE),0)-IF(AND($F97&lt;&gt;"",S$3&gt;$F97),VLOOKUP(S$3-$F97,Tablas!$A$65:$P$79,2+S$7,FALSE),0)</f>
        <v>0</v>
      </c>
      <c r="T97" s="157">
        <f>+IF(AND($E97&lt;&gt;"",T$3&gt;=$E97),VLOOKUP(T$3-$E97+1,Tablas!$A$65:$P$79,2+T$7,FALSE),0)-IF(AND($F97&lt;&gt;"",T$3&gt;$F97),VLOOKUP(T$3-$F97,Tablas!$A$65:$P$79,2+T$7,FALSE),0)</f>
        <v>0</v>
      </c>
      <c r="U97" s="157">
        <f>+IF(AND($E97&lt;&gt;"",U$3&gt;=$E97),VLOOKUP(U$3-$E97+1,Tablas!$A$65:$P$79,2+U$7,FALSE),0)-IF(AND($F97&lt;&gt;"",U$3&gt;$F97),VLOOKUP(U$3-$F97,Tablas!$A$65:$P$79,2+U$7,FALSE),0)</f>
        <v>0</v>
      </c>
      <c r="V97" s="157">
        <f>+IF(AND($E97&lt;&gt;"",V$3&gt;=$E97),VLOOKUP(V$3-$E97+1,Tablas!$A$65:$P$79,2+V$7,FALSE),0)-IF(AND($F97&lt;&gt;"",V$3&gt;$F97),VLOOKUP(V$3-$F97,Tablas!$A$65:$P$79,2+V$7,FALSE),0)</f>
        <v>0</v>
      </c>
      <c r="W97" s="435" t="s">
        <v>231</v>
      </c>
      <c r="X97" s="435"/>
      <c r="Y97" s="21"/>
      <c r="Z97" s="21"/>
      <c r="AA97" s="378"/>
      <c r="AB97" s="378"/>
      <c r="AC97" s="14"/>
      <c r="AD97" s="378"/>
      <c r="AE97" s="14"/>
      <c r="AF97" s="14"/>
      <c r="AG97" s="14"/>
    </row>
    <row r="98" spans="1:33" x14ac:dyDescent="0.2">
      <c r="A98" s="126" t="s">
        <v>95</v>
      </c>
      <c r="B98" s="357" t="s">
        <v>51</v>
      </c>
      <c r="C98" s="225" t="s">
        <v>226</v>
      </c>
      <c r="D98" s="129"/>
      <c r="E98" s="96"/>
      <c r="F98" s="320"/>
      <c r="G98" s="321"/>
      <c r="H98" s="157">
        <f>ROUND((IF(AND($E98&lt;&gt;"",H$3&gt;=$E98),VLOOKUP(H$3-$E98+1,Tablas!$A$82:$P$95,2+H$7,FALSE),0)-IF(AND($F98&lt;&gt;"",H$3&gt;$F98),VLOOKUP(H$3-$F98,Tablas!$A$82:$P$95,2+H$7,FALSE),0))*$D98,2)*IF($G98="x",2,1)</f>
        <v>0</v>
      </c>
      <c r="I98" s="157">
        <f>ROUND((IF(AND($E98&lt;&gt;"",I$3&gt;=$E98),VLOOKUP(I$3-$E98+1,Tablas!$A$82:$P$95,2+I$7,FALSE),0)-IF(AND($F98&lt;&gt;"",I$3&gt;$F98),VLOOKUP(I$3-$F98,Tablas!$A$82:$P$95,2+I$7,FALSE),0))*$D98,2)*IF($G98="x",2,1)</f>
        <v>0</v>
      </c>
      <c r="J98" s="157">
        <f>ROUND((IF(AND($E98&lt;&gt;"",J$3&gt;=$E98),VLOOKUP(J$3-$E98+1,Tablas!$A$82:$P$95,2+J$7,FALSE),0)-IF(AND($F98&lt;&gt;"",J$3&gt;$F98),VLOOKUP(J$3-$F98,Tablas!$A$82:$P$95,2+J$7,FALSE),0))*$D98,2)*IF($G98="x",2,1)</f>
        <v>0</v>
      </c>
      <c r="K98" s="157">
        <f>ROUND((IF(AND($E98&lt;&gt;"",K$3&gt;=$E98),VLOOKUP(K$3-$E98+1,Tablas!$A$82:$P$95,2+K$7,FALSE),0)-IF(AND($F98&lt;&gt;"",K$3&gt;$F98),VLOOKUP(K$3-$F98,Tablas!$A$82:$P$95,2+K$7,FALSE),0))*$D98,2)*IF($G98="x",2,1)</f>
        <v>0</v>
      </c>
      <c r="L98" s="157">
        <f>ROUND((IF(AND($E98&lt;&gt;"",L$3&gt;=$E98),VLOOKUP(L$3-$E98+1,Tablas!$A$82:$P$95,2+L$7,FALSE),0)-IF(AND($F98&lt;&gt;"",L$3&gt;$F98),VLOOKUP(L$3-$F98,Tablas!$A$82:$P$95,2+L$7,FALSE),0))*$D98,2)*IF($G98="x",2,1)</f>
        <v>0</v>
      </c>
      <c r="M98" s="157">
        <f>ROUND((IF(AND($E98&lt;&gt;"",M$3&gt;=$E98),VLOOKUP(M$3-$E98+1,Tablas!$A$82:$P$95,2+M$7,FALSE),0)-IF(AND($F98&lt;&gt;"",M$3&gt;$F98),VLOOKUP(M$3-$F98,Tablas!$A$82:$P$95,2+M$7,FALSE),0))*$D98,2)*IF($G98="x",2,1)</f>
        <v>0</v>
      </c>
      <c r="N98" s="157">
        <f>ROUND((IF(AND($E98&lt;&gt;"",N$3&gt;=$E98),VLOOKUP(N$3-$E98+1,Tablas!$A$82:$P$95,2+N$7,FALSE),0)-IF(AND($F98&lt;&gt;"",N$3&gt;$F98),VLOOKUP(N$3-$F98,Tablas!$A$82:$P$95,2+N$7,FALSE),0))*$D98,2)*IF($G98="x",2,1)</f>
        <v>0</v>
      </c>
      <c r="O98" s="157">
        <f>ROUND((IF(AND($E98&lt;&gt;"",O$3&gt;=$E98),VLOOKUP(O$3-$E98+1,Tablas!$A$82:$P$95,2+O$7,FALSE),0)-IF(AND($F98&lt;&gt;"",O$3&gt;$F98),VLOOKUP(O$3-$F98,Tablas!$A$82:$P$95,2+O$7,FALSE),0))*$D98,2)*IF($G98="x",2,1)</f>
        <v>0</v>
      </c>
      <c r="P98" s="157">
        <f>ROUND((IF(AND($E98&lt;&gt;"",P$3&gt;=$E98),VLOOKUP(P$3-$E98+1,Tablas!$A$82:$P$95,2+P$7,FALSE),0)-IF(AND($F98&lt;&gt;"",P$3&gt;$F98),VLOOKUP(P$3-$F98,Tablas!$A$82:$P$95,2+P$7,FALSE),0))*$D98,2)*IF($G98="x",2,1)</f>
        <v>0</v>
      </c>
      <c r="Q98" s="157">
        <f>ROUND((IF(AND($E98&lt;&gt;"",Q$3&gt;=$E98),VLOOKUP(Q$3-$E98+1,Tablas!$A$82:$P$95,2+Q$7,FALSE),0)-IF(AND($F98&lt;&gt;"",Q$3&gt;$F98),VLOOKUP(Q$3-$F98,Tablas!$A$82:$P$95,2+Q$7,FALSE),0))*$D98,2)*IF($G98="x",2,1)</f>
        <v>0</v>
      </c>
      <c r="R98" s="157">
        <f>ROUND((IF(AND($E98&lt;&gt;"",R$3&gt;=$E98),VLOOKUP(R$3-$E98+1,Tablas!$A$82:$P$95,2+R$7,FALSE),0)-IF(AND($F98&lt;&gt;"",R$3&gt;$F98),VLOOKUP(R$3-$F98,Tablas!$A$82:$P$95,2+R$7,FALSE),0))*$D98,2)*IF($G98="x",2,1)</f>
        <v>0</v>
      </c>
      <c r="S98" s="157">
        <f>ROUND((IF(AND($E98&lt;&gt;"",S$3&gt;=$E98),VLOOKUP(S$3-$E98+1,Tablas!$A$82:$P$95,2+S$7,FALSE),0)-IF(AND($F98&lt;&gt;"",S$3&gt;$F98),VLOOKUP(S$3-$F98,Tablas!$A$82:$P$95,2+S$7,FALSE),0))*$D98,2)*IF($G98="x",2,1)</f>
        <v>0</v>
      </c>
      <c r="T98" s="157">
        <f>ROUND((IF(AND($E98&lt;&gt;"",T$3&gt;=$E98),VLOOKUP(T$3-$E98+1,Tablas!$A$82:$P$95,2+T$7,FALSE),0)-IF(AND($F98&lt;&gt;"",T$3&gt;$F98),VLOOKUP(T$3-$F98,Tablas!$A$82:$P$95,2+T$7,FALSE),0))*$D98,2)*IF($G98="x",2,1)</f>
        <v>0</v>
      </c>
      <c r="U98" s="157">
        <f>ROUND((IF(AND($E98&lt;&gt;"",U$3&gt;=$E98),VLOOKUP(U$3-$E98+1,Tablas!$A$82:$P$95,2+U$7,FALSE),0)-IF(AND($F98&lt;&gt;"",U$3&gt;$F98),VLOOKUP(U$3-$F98,Tablas!$A$82:$P$95,2+U$7,FALSE),0))*$D98,2)*IF($G98="x",2,1)</f>
        <v>0</v>
      </c>
      <c r="V98" s="157">
        <f>ROUND((IF(AND($E98&lt;&gt;"",V$3&gt;=$E98),VLOOKUP(V$3-$E98+1,Tablas!$A$82:$P$95,2+V$7,FALSE),0)-IF(AND($F98&lt;&gt;"",V$3&gt;$F98),VLOOKUP(V$3-$F98,Tablas!$A$82:$P$95,2+V$7,FALSE),0))*D98,2)*IF($G98="x",2,1)</f>
        <v>0</v>
      </c>
      <c r="W98" s="88">
        <v>1</v>
      </c>
      <c r="X98" s="158" t="s">
        <v>228</v>
      </c>
      <c r="Y98" s="21"/>
      <c r="Z98" s="21"/>
      <c r="AA98" s="378"/>
      <c r="AB98" s="378"/>
      <c r="AC98" s="14"/>
      <c r="AD98" s="378"/>
      <c r="AE98" s="14"/>
      <c r="AF98" s="14"/>
      <c r="AG98" s="14"/>
    </row>
    <row r="99" spans="1:33" x14ac:dyDescent="0.2">
      <c r="A99" s="126" t="s">
        <v>95</v>
      </c>
      <c r="B99" s="357" t="s">
        <v>52</v>
      </c>
      <c r="C99" s="225" t="s">
        <v>226</v>
      </c>
      <c r="D99" s="129"/>
      <c r="E99" s="97"/>
      <c r="F99" s="133"/>
      <c r="G99" s="136"/>
      <c r="H99" s="157">
        <f>ROUND((IF(AND($E99&lt;&gt;"",H$3&gt;=$E99),VLOOKUP(H$3-$E99+1,Tablas!$A$82:$P$95,2+H$7,FALSE),0)-IF(AND($F99&lt;&gt;"",H$3&gt;$F99),VLOOKUP(H$3-$F99,Tablas!$A$82:$P$95,2+H$7,FALSE),0))*$D99,2)*IF($G99="x",2,1)</f>
        <v>0</v>
      </c>
      <c r="I99" s="157">
        <f>ROUND((IF(AND($E99&lt;&gt;"",I$3&gt;=$E99),VLOOKUP(I$3-$E99+1,Tablas!$A$82:$P$95,2+I$7,FALSE),0)-IF(AND($F99&lt;&gt;"",I$3&gt;$F99),VLOOKUP(I$3-$F99,Tablas!$A$82:$P$95,2+I$7,FALSE),0))*$D99,2)*IF($G99="x",2,1)</f>
        <v>0</v>
      </c>
      <c r="J99" s="157">
        <f>ROUND((IF(AND($E99&lt;&gt;"",J$3&gt;=$E99),VLOOKUP(J$3-$E99+1,Tablas!$A$82:$P$95,2+J$7,FALSE),0)-IF(AND($F99&lt;&gt;"",J$3&gt;$F99),VLOOKUP(J$3-$F99,Tablas!$A$82:$P$95,2+J$7,FALSE),0))*$D99,2)*IF($G99="x",2,1)</f>
        <v>0</v>
      </c>
      <c r="K99" s="157">
        <f>ROUND((IF(AND($E99&lt;&gt;"",K$3&gt;=$E99),VLOOKUP(K$3-$E99+1,Tablas!$A$82:$P$95,2+K$7,FALSE),0)-IF(AND($F99&lt;&gt;"",K$3&gt;$F99),VLOOKUP(K$3-$F99,Tablas!$A$82:$P$95,2+K$7,FALSE),0))*$D99,2)*IF($G99="x",2,1)</f>
        <v>0</v>
      </c>
      <c r="L99" s="157">
        <f>ROUND((IF(AND($E99&lt;&gt;"",L$3&gt;=$E99),VLOOKUP(L$3-$E99+1,Tablas!$A$82:$P$95,2+L$7,FALSE),0)-IF(AND($F99&lt;&gt;"",L$3&gt;$F99),VLOOKUP(L$3-$F99,Tablas!$A$82:$P$95,2+L$7,FALSE),0))*$D99,2)*IF($G99="x",2,1)</f>
        <v>0</v>
      </c>
      <c r="M99" s="157">
        <f>ROUND((IF(AND($E99&lt;&gt;"",M$3&gt;=$E99),VLOOKUP(M$3-$E99+1,Tablas!$A$82:$P$95,2+M$7,FALSE),0)-IF(AND($F99&lt;&gt;"",M$3&gt;$F99),VLOOKUP(M$3-$F99,Tablas!$A$82:$P$95,2+M$7,FALSE),0))*$D99,2)*IF($G99="x",2,1)</f>
        <v>0</v>
      </c>
      <c r="N99" s="157">
        <f>ROUND((IF(AND($E99&lt;&gt;"",N$3&gt;=$E99),VLOOKUP(N$3-$E99+1,Tablas!$A$82:$P$95,2+N$7,FALSE),0)-IF(AND($F99&lt;&gt;"",N$3&gt;$F99),VLOOKUP(N$3-$F99,Tablas!$A$82:$P$95,2+N$7,FALSE),0))*$D99,2)*IF($G99="x",2,1)</f>
        <v>0</v>
      </c>
      <c r="O99" s="157">
        <f>ROUND((IF(AND($E99&lt;&gt;"",O$3&gt;=$E99),VLOOKUP(O$3-$E99+1,Tablas!$A$82:$P$95,2+O$7,FALSE),0)-IF(AND($F99&lt;&gt;"",O$3&gt;$F99),VLOOKUP(O$3-$F99,Tablas!$A$82:$P$95,2+O$7,FALSE),0))*$D99,2)*IF($G99="x",2,1)</f>
        <v>0</v>
      </c>
      <c r="P99" s="157">
        <f>ROUND((IF(AND($E99&lt;&gt;"",P$3&gt;=$E99),VLOOKUP(P$3-$E99+1,Tablas!$A$82:$P$95,2+P$7,FALSE),0)-IF(AND($F99&lt;&gt;"",P$3&gt;$F99),VLOOKUP(P$3-$F99,Tablas!$A$82:$P$95,2+P$7,FALSE),0))*$D99,2)*IF($G99="x",2,1)</f>
        <v>0</v>
      </c>
      <c r="Q99" s="157">
        <f>ROUND((IF(AND($E99&lt;&gt;"",Q$3&gt;=$E99),VLOOKUP(Q$3-$E99+1,Tablas!$A$82:$P$95,2+Q$7,FALSE),0)-IF(AND($F99&lt;&gt;"",Q$3&gt;$F99),VLOOKUP(Q$3-$F99,Tablas!$A$82:$P$95,2+Q$7,FALSE),0))*$D99,2)*IF($G99="x",2,1)</f>
        <v>0</v>
      </c>
      <c r="R99" s="157">
        <f>ROUND((IF(AND($E99&lt;&gt;"",R$3&gt;=$E99),VLOOKUP(R$3-$E99+1,Tablas!$A$82:$P$95,2+R$7,FALSE),0)-IF(AND($F99&lt;&gt;"",R$3&gt;$F99),VLOOKUP(R$3-$F99,Tablas!$A$82:$P$95,2+R$7,FALSE),0))*$D99,2)*IF($G99="x",2,1)</f>
        <v>0</v>
      </c>
      <c r="S99" s="157">
        <f>ROUND((IF(AND($E99&lt;&gt;"",S$3&gt;=$E99),VLOOKUP(S$3-$E99+1,Tablas!$A$82:$P$95,2+S$7,FALSE),0)-IF(AND($F99&lt;&gt;"",S$3&gt;$F99),VLOOKUP(S$3-$F99,Tablas!$A$82:$P$95,2+S$7,FALSE),0))*$D99,2)*IF($G99="x",2,1)</f>
        <v>0</v>
      </c>
      <c r="T99" s="157">
        <f>ROUND((IF(AND($E99&lt;&gt;"",T$3&gt;=$E99),VLOOKUP(T$3-$E99+1,Tablas!$A$82:$P$95,2+T$7,FALSE),0)-IF(AND($F99&lt;&gt;"",T$3&gt;$F99),VLOOKUP(T$3-$F99,Tablas!$A$82:$P$95,2+T$7,FALSE),0))*$D99,2)*IF($G99="x",2,1)</f>
        <v>0</v>
      </c>
      <c r="U99" s="157">
        <f>ROUND((IF(AND($E99&lt;&gt;"",U$3&gt;=$E99),VLOOKUP(U$3-$E99+1,Tablas!$A$82:$P$95,2+U$7,FALSE),0)-IF(AND($F99&lt;&gt;"",U$3&gt;$F99),VLOOKUP(U$3-$F99,Tablas!$A$82:$P$95,2+U$7,FALSE),0))*$D99,2)*IF($G99="x",2,1)</f>
        <v>0</v>
      </c>
      <c r="V99" s="157">
        <f>ROUND((IF(AND($E99&lt;&gt;"",V$3&gt;=$E99),VLOOKUP(V$3-$E99+1,Tablas!$A$82:$P$95,2+V$7,FALSE),0)-IF(AND($F99&lt;&gt;"",V$3&gt;$F99),VLOOKUP(V$3-$F99,Tablas!$A$82:$P$95,2+V$7,FALSE),0))*D99,2)*IF($G99="x",2,1)</f>
        <v>0</v>
      </c>
      <c r="W99" s="88">
        <v>2</v>
      </c>
      <c r="X99" s="157"/>
      <c r="Y99" s="21"/>
      <c r="Z99" s="21"/>
      <c r="AA99" s="378"/>
      <c r="AB99" s="378"/>
      <c r="AC99" s="14"/>
      <c r="AD99" s="378"/>
      <c r="AE99" s="14"/>
      <c r="AF99" s="14"/>
      <c r="AG99" s="14"/>
    </row>
    <row r="100" spans="1:33" x14ac:dyDescent="0.2">
      <c r="A100" s="126" t="s">
        <v>95</v>
      </c>
      <c r="B100" s="357" t="s">
        <v>53</v>
      </c>
      <c r="C100" s="225" t="s">
        <v>226</v>
      </c>
      <c r="D100" s="129"/>
      <c r="E100" s="97"/>
      <c r="F100" s="133"/>
      <c r="G100" s="98"/>
      <c r="H100" s="157">
        <f>ROUND((IF(AND($E100&lt;&gt;"",H$3&gt;=$E100),VLOOKUP(H$3-$E100+1,Tablas!$A$82:$P$95,2+H$7,FALSE),0)-IF(AND($F100&lt;&gt;"",H$3&gt;$F100),VLOOKUP(H$3-$F100,Tablas!$A$82:$P$95,2+H$7,FALSE),0))*$D100,2)*IF($G100="x",2,1)</f>
        <v>0</v>
      </c>
      <c r="I100" s="157">
        <f>ROUND((IF(AND($E100&lt;&gt;"",I$3&gt;=$E100),VLOOKUP(I$3-$E100+1,Tablas!$A$82:$P$95,2+I$7,FALSE),0)-IF(AND($F100&lt;&gt;"",I$3&gt;$F100),VLOOKUP(I$3-$F100,Tablas!$A$82:$P$95,2+I$7,FALSE),0))*$D100,2)*IF($G100="x",2,1)</f>
        <v>0</v>
      </c>
      <c r="J100" s="157">
        <f>ROUND((IF(AND($E100&lt;&gt;"",J$3&gt;=$E100),VLOOKUP(J$3-$E100+1,Tablas!$A$82:$P$95,2+J$7,FALSE),0)-IF(AND($F100&lt;&gt;"",J$3&gt;$F100),VLOOKUP(J$3-$F100,Tablas!$A$82:$P$95,2+J$7,FALSE),0))*$D100,2)*IF($G100="x",2,1)</f>
        <v>0</v>
      </c>
      <c r="K100" s="157">
        <f>ROUND((IF(AND($E100&lt;&gt;"",K$3&gt;=$E100),VLOOKUP(K$3-$E100+1,Tablas!$A$82:$P$95,2+K$7,FALSE),0)-IF(AND($F100&lt;&gt;"",K$3&gt;$F100),VLOOKUP(K$3-$F100,Tablas!$A$82:$P$95,2+K$7,FALSE),0))*$D100,2)*IF($G100="x",2,1)</f>
        <v>0</v>
      </c>
      <c r="L100" s="157">
        <f>ROUND((IF(AND($E100&lt;&gt;"",L$3&gt;=$E100),VLOOKUP(L$3-$E100+1,Tablas!$A$82:$P$95,2+L$7,FALSE),0)-IF(AND($F100&lt;&gt;"",L$3&gt;$F100),VLOOKUP(L$3-$F100,Tablas!$A$82:$P$95,2+L$7,FALSE),0))*$D100,2)*IF($G100="x",2,1)</f>
        <v>0</v>
      </c>
      <c r="M100" s="157">
        <f>ROUND((IF(AND($E100&lt;&gt;"",M$3&gt;=$E100),VLOOKUP(M$3-$E100+1,Tablas!$A$82:$P$95,2+M$7,FALSE),0)-IF(AND($F100&lt;&gt;"",M$3&gt;$F100),VLOOKUP(M$3-$F100,Tablas!$A$82:$P$95,2+M$7,FALSE),0))*$D100,2)*IF($G100="x",2,1)</f>
        <v>0</v>
      </c>
      <c r="N100" s="157">
        <f>ROUND((IF(AND($E100&lt;&gt;"",N$3&gt;=$E100),VLOOKUP(N$3-$E100+1,Tablas!$A$82:$P$95,2+N$7,FALSE),0)-IF(AND($F100&lt;&gt;"",N$3&gt;$F100),VLOOKUP(N$3-$F100,Tablas!$A$82:$P$95,2+N$7,FALSE),0))*$D100,2)*IF($G100="x",2,1)</f>
        <v>0</v>
      </c>
      <c r="O100" s="157">
        <f>ROUND((IF(AND($E100&lt;&gt;"",O$3&gt;=$E100),VLOOKUP(O$3-$E100+1,Tablas!$A$82:$P$95,2+O$7,FALSE),0)-IF(AND($F100&lt;&gt;"",O$3&gt;$F100),VLOOKUP(O$3-$F100,Tablas!$A$82:$P$95,2+O$7,FALSE),0))*$D100,2)*IF($G100="x",2,1)</f>
        <v>0</v>
      </c>
      <c r="P100" s="157">
        <f>ROUND((IF(AND($E100&lt;&gt;"",P$3&gt;=$E100),VLOOKUP(P$3-$E100+1,Tablas!$A$82:$P$95,2+P$7,FALSE),0)-IF(AND($F100&lt;&gt;"",P$3&gt;$F100),VLOOKUP(P$3-$F100,Tablas!$A$82:$P$95,2+P$7,FALSE),0))*$D100,2)*IF($G100="x",2,1)</f>
        <v>0</v>
      </c>
      <c r="Q100" s="157">
        <f>ROUND((IF(AND($E100&lt;&gt;"",Q$3&gt;=$E100),VLOOKUP(Q$3-$E100+1,Tablas!$A$82:$P$95,2+Q$7,FALSE),0)-IF(AND($F100&lt;&gt;"",Q$3&gt;$F100),VLOOKUP(Q$3-$F100,Tablas!$A$82:$P$95,2+Q$7,FALSE),0))*$D100,2)*IF($G100="x",2,1)</f>
        <v>0</v>
      </c>
      <c r="R100" s="157">
        <f>ROUND((IF(AND($E100&lt;&gt;"",R$3&gt;=$E100),VLOOKUP(R$3-$E100+1,Tablas!$A$82:$P$95,2+R$7,FALSE),0)-IF(AND($F100&lt;&gt;"",R$3&gt;$F100),VLOOKUP(R$3-$F100,Tablas!$A$82:$P$95,2+R$7,FALSE),0))*$D100,2)*IF($G100="x",2,1)</f>
        <v>0</v>
      </c>
      <c r="S100" s="157">
        <f>ROUND((IF(AND($E100&lt;&gt;"",S$3&gt;=$E100),VLOOKUP(S$3-$E100+1,Tablas!$A$82:$P$95,2+S$7,FALSE),0)-IF(AND($F100&lt;&gt;"",S$3&gt;$F100),VLOOKUP(S$3-$F100,Tablas!$A$82:$P$95,2+S$7,FALSE),0))*$D100,2)*IF($G100="x",2,1)</f>
        <v>0</v>
      </c>
      <c r="T100" s="157">
        <f>ROUND((IF(AND($E100&lt;&gt;"",T$3&gt;=$E100),VLOOKUP(T$3-$E100+1,Tablas!$A$82:$P$95,2+T$7,FALSE),0)-IF(AND($F100&lt;&gt;"",T$3&gt;$F100),VLOOKUP(T$3-$F100,Tablas!$A$82:$P$95,2+T$7,FALSE),0))*$D100,2)*IF($G100="x",2,1)</f>
        <v>0</v>
      </c>
      <c r="U100" s="157">
        <f>ROUND((IF(AND($E100&lt;&gt;"",U$3&gt;=$E100),VLOOKUP(U$3-$E100+1,Tablas!$A$82:$P$95,2+U$7,FALSE),0)-IF(AND($F100&lt;&gt;"",U$3&gt;$F100),VLOOKUP(U$3-$F100,Tablas!$A$82:$P$95,2+U$7,FALSE),0))*$D100,2)*IF($G100="x",2,1)</f>
        <v>0</v>
      </c>
      <c r="V100" s="157">
        <f>ROUND((IF(AND($E100&lt;&gt;"",V$3&gt;=$E100),VLOOKUP(V$3-$E100+1,Tablas!$A$82:$P$95,2+V$7,FALSE),0)-IF(AND($F100&lt;&gt;"",V$3&gt;$F100),VLOOKUP(V$3-$F100,Tablas!$A$82:$P$95,2+V$7,FALSE),0))*D100,2)*IF($G100="x",2,1)</f>
        <v>0</v>
      </c>
      <c r="W100" s="88">
        <v>3</v>
      </c>
      <c r="X100" s="157"/>
      <c r="Y100" s="21"/>
      <c r="Z100" s="21"/>
      <c r="AA100" s="378"/>
      <c r="AB100" s="378"/>
      <c r="AC100" s="14"/>
      <c r="AD100" s="378"/>
      <c r="AE100" s="14"/>
      <c r="AF100" s="14"/>
      <c r="AG100" s="14"/>
    </row>
    <row r="101" spans="1:33" x14ac:dyDescent="0.2">
      <c r="A101" s="126" t="s">
        <v>95</v>
      </c>
      <c r="B101" s="128" t="s">
        <v>54</v>
      </c>
      <c r="C101" s="225" t="s">
        <v>226</v>
      </c>
      <c r="D101" s="129"/>
      <c r="E101" s="99"/>
      <c r="F101" s="134"/>
      <c r="G101" s="100"/>
      <c r="H101" s="157">
        <f>ROUND((IF(AND($E101&lt;&gt;"",H$3&gt;=$E101),VLOOKUP(H$3-$E101+1,Tablas!$A$82:$P$95,2+H$7,FALSE),0)-IF(AND($F101&lt;&gt;"",H$3&gt;$F101),VLOOKUP(H$3-$F101,Tablas!$A$82:$P$95,2+H$7,FALSE),0))*$D101,2)*IF($G101="x",2,1)</f>
        <v>0</v>
      </c>
      <c r="I101" s="157">
        <f>ROUND((IF(AND($E101&lt;&gt;"",I$3&gt;=$E101),VLOOKUP(I$3-$E101+1,Tablas!$A$82:$P$95,2+I$7,FALSE),0)-IF(AND($F101&lt;&gt;"",I$3&gt;$F101),VLOOKUP(I$3-$F101,Tablas!$A$82:$P$95,2+I$7,FALSE),0))*$D101,2)*IF($G101="x",2,1)</f>
        <v>0</v>
      </c>
      <c r="J101" s="157">
        <f>ROUND((IF(AND($E101&lt;&gt;"",J$3&gt;=$E101),VLOOKUP(J$3-$E101+1,Tablas!$A$82:$P$95,2+J$7,FALSE),0)-IF(AND($F101&lt;&gt;"",J$3&gt;$F101),VLOOKUP(J$3-$F101,Tablas!$A$82:$P$95,2+J$7,FALSE),0))*$D101,2)*IF($G101="x",2,1)</f>
        <v>0</v>
      </c>
      <c r="K101" s="157">
        <f>ROUND((IF(AND($E101&lt;&gt;"",K$3&gt;=$E101),VLOOKUP(K$3-$E101+1,Tablas!$A$82:$P$95,2+K$7,FALSE),0)-IF(AND($F101&lt;&gt;"",K$3&gt;$F101),VLOOKUP(K$3-$F101,Tablas!$A$82:$P$95,2+K$7,FALSE),0))*$D101,2)*IF($G101="x",2,1)</f>
        <v>0</v>
      </c>
      <c r="L101" s="157">
        <f>ROUND((IF(AND($E101&lt;&gt;"",L$3&gt;=$E101),VLOOKUP(L$3-$E101+1,Tablas!$A$82:$P$95,2+L$7,FALSE),0)-IF(AND($F101&lt;&gt;"",L$3&gt;$F101),VLOOKUP(L$3-$F101,Tablas!$A$82:$P$95,2+L$7,FALSE),0))*$D101,2)*IF($G101="x",2,1)</f>
        <v>0</v>
      </c>
      <c r="M101" s="157">
        <f>ROUND((IF(AND($E101&lt;&gt;"",M$3&gt;=$E101),VLOOKUP(M$3-$E101+1,Tablas!$A$82:$P$95,2+M$7,FALSE),0)-IF(AND($F101&lt;&gt;"",M$3&gt;$F101),VLOOKUP(M$3-$F101,Tablas!$A$82:$P$95,2+M$7,FALSE),0))*$D101,2)*IF($G101="x",2,1)</f>
        <v>0</v>
      </c>
      <c r="N101" s="157">
        <f>ROUND((IF(AND($E101&lt;&gt;"",N$3&gt;=$E101),VLOOKUP(N$3-$E101+1,Tablas!$A$82:$P$95,2+N$7,FALSE),0)-IF(AND($F101&lt;&gt;"",N$3&gt;$F101),VLOOKUP(N$3-$F101,Tablas!$A$82:$P$95,2+N$7,FALSE),0))*$D101,2)*IF($G101="x",2,1)</f>
        <v>0</v>
      </c>
      <c r="O101" s="157">
        <f>ROUND((IF(AND($E101&lt;&gt;"",O$3&gt;=$E101),VLOOKUP(O$3-$E101+1,Tablas!$A$82:$P$95,2+O$7,FALSE),0)-IF(AND($F101&lt;&gt;"",O$3&gt;$F101),VLOOKUP(O$3-$F101,Tablas!$A$82:$P$95,2+O$7,FALSE),0))*$D101,2)*IF($G101="x",2,1)</f>
        <v>0</v>
      </c>
      <c r="P101" s="157">
        <f>ROUND((IF(AND($E101&lt;&gt;"",P$3&gt;=$E101),VLOOKUP(P$3-$E101+1,Tablas!$A$82:$P$95,2+P$7,FALSE),0)-IF(AND($F101&lt;&gt;"",P$3&gt;$F101),VLOOKUP(P$3-$F101,Tablas!$A$82:$P$95,2+P$7,FALSE),0))*$D101,2)*IF($G101="x",2,1)</f>
        <v>0</v>
      </c>
      <c r="Q101" s="157">
        <f>ROUND((IF(AND($E101&lt;&gt;"",Q$3&gt;=$E101),VLOOKUP(Q$3-$E101+1,Tablas!$A$82:$P$95,2+Q$7,FALSE),0)-IF(AND($F101&lt;&gt;"",Q$3&gt;$F101),VLOOKUP(Q$3-$F101,Tablas!$A$82:$P$95,2+Q$7,FALSE),0))*$D101,2)*IF($G101="x",2,1)</f>
        <v>0</v>
      </c>
      <c r="R101" s="157">
        <f>ROUND((IF(AND($E101&lt;&gt;"",R$3&gt;=$E101),VLOOKUP(R$3-$E101+1,Tablas!$A$82:$P$95,2+R$7,FALSE),0)-IF(AND($F101&lt;&gt;"",R$3&gt;$F101),VLOOKUP(R$3-$F101,Tablas!$A$82:$P$95,2+R$7,FALSE),0))*$D101,2)*IF($G101="x",2,1)</f>
        <v>0</v>
      </c>
      <c r="S101" s="157">
        <f>ROUND((IF(AND($E101&lt;&gt;"",S$3&gt;=$E101),VLOOKUP(S$3-$E101+1,Tablas!$A$82:$P$95,2+S$7,FALSE),0)-IF(AND($F101&lt;&gt;"",S$3&gt;$F101),VLOOKUP(S$3-$F101,Tablas!$A$82:$P$95,2+S$7,FALSE),0))*$D101,2)*IF($G101="x",2,1)</f>
        <v>0</v>
      </c>
      <c r="T101" s="157">
        <f>ROUND((IF(AND($E101&lt;&gt;"",T$3&gt;=$E101),VLOOKUP(T$3-$E101+1,Tablas!$A$82:$P$95,2+T$7,FALSE),0)-IF(AND($F101&lt;&gt;"",T$3&gt;$F101),VLOOKUP(T$3-$F101,Tablas!$A$82:$P$95,2+T$7,FALSE),0))*$D101,2)*IF($G101="x",2,1)</f>
        <v>0</v>
      </c>
      <c r="U101" s="157">
        <f>ROUND((IF(AND($E101&lt;&gt;"",U$3&gt;=$E101),VLOOKUP(U$3-$E101+1,Tablas!$A$82:$P$95,2+U$7,FALSE),0)-IF(AND($F101&lt;&gt;"",U$3&gt;$F101),VLOOKUP(U$3-$F101,Tablas!$A$82:$P$95,2+U$7,FALSE),0))*$D101,2)*IF($G101="x",2,1)</f>
        <v>0</v>
      </c>
      <c r="V101" s="157">
        <f>ROUND((IF(AND($E101&lt;&gt;"",V$3&gt;=$E101),VLOOKUP(V$3-$E101+1,Tablas!$A$82:$P$95,2+V$7,FALSE),0)-IF(AND($F101&lt;&gt;"",V$3&gt;$F101),VLOOKUP(V$3-$F101,Tablas!$A$82:$P$95,2+V$7,FALSE),0))*D101,2)*IF($G101="x",2,1)</f>
        <v>0</v>
      </c>
      <c r="W101" s="88">
        <v>4</v>
      </c>
      <c r="X101" s="157"/>
      <c r="Y101" s="21"/>
      <c r="Z101" s="21"/>
      <c r="AA101" s="378"/>
      <c r="AB101" s="378"/>
      <c r="AC101" s="14"/>
      <c r="AD101" s="378"/>
      <c r="AE101" s="14"/>
      <c r="AF101" s="14"/>
      <c r="AG101" s="14"/>
    </row>
    <row r="102" spans="1:33" x14ac:dyDescent="0.2">
      <c r="A102" s="127" t="s">
        <v>94</v>
      </c>
      <c r="B102" s="128" t="s">
        <v>55</v>
      </c>
      <c r="C102" s="225" t="s">
        <v>226</v>
      </c>
      <c r="D102" s="129"/>
      <c r="E102" s="99"/>
      <c r="F102" s="134"/>
      <c r="G102" s="100"/>
      <c r="H102" s="157">
        <f>ROUND((IF(AND($E102&lt;&gt;"",H$3&gt;=$E102),VLOOKUP(H$3-$E102+1,Tablas!$A$82:$P$95,2+H$7,FALSE),0)-IF(AND($F102&lt;&gt;"",H$3&gt;$F102),VLOOKUP(H$3-$F102,Tablas!$A$82:$P$95,2+H$7,FALSE),0))*$D102,2)*IF($G102="x",2,1)</f>
        <v>0</v>
      </c>
      <c r="I102" s="157">
        <f>ROUND((IF(AND($E102&lt;&gt;"",I$3&gt;=$E102),VLOOKUP(I$3-$E102+1,Tablas!$A$82:$P$95,2+I$7,FALSE),0)-IF(AND($F102&lt;&gt;"",I$3&gt;$F102),VLOOKUP(I$3-$F102,Tablas!$A$82:$P$95,2+I$7,FALSE),0))*$D102,2)*IF($G102="x",2,1)</f>
        <v>0</v>
      </c>
      <c r="J102" s="157">
        <f>ROUND((IF(AND($E102&lt;&gt;"",J$3&gt;=$E102),VLOOKUP(J$3-$E102+1,Tablas!$A$82:$P$95,2+J$7,FALSE),0)-IF(AND($F102&lt;&gt;"",J$3&gt;$F102),VLOOKUP(J$3-$F102,Tablas!$A$82:$P$95,2+J$7,FALSE),0))*$D102,2)*IF($G102="x",2,1)</f>
        <v>0</v>
      </c>
      <c r="K102" s="157">
        <f>ROUND((IF(AND($E102&lt;&gt;"",K$3&gt;=$E102),VLOOKUP(K$3-$E102+1,Tablas!$A$82:$P$95,2+K$7,FALSE),0)-IF(AND($F102&lt;&gt;"",K$3&gt;$F102),VLOOKUP(K$3-$F102,Tablas!$A$82:$P$95,2+K$7,FALSE),0))*$D102,2)*IF($G102="x",2,1)</f>
        <v>0</v>
      </c>
      <c r="L102" s="157">
        <f>ROUND((IF(AND($E102&lt;&gt;"",L$3&gt;=$E102),VLOOKUP(L$3-$E102+1,Tablas!$A$82:$P$95,2+L$7,FALSE),0)-IF(AND($F102&lt;&gt;"",L$3&gt;$F102),VLOOKUP(L$3-$F102,Tablas!$A$82:$P$95,2+L$7,FALSE),0))*$D102,2)*IF($G102="x",2,1)</f>
        <v>0</v>
      </c>
      <c r="M102" s="157">
        <f>ROUND((IF(AND($E102&lt;&gt;"",M$3&gt;=$E102),VLOOKUP(M$3-$E102+1,Tablas!$A$82:$P$95,2+M$7,FALSE),0)-IF(AND($F102&lt;&gt;"",M$3&gt;$F102),VLOOKUP(M$3-$F102,Tablas!$A$82:$P$95,2+M$7,FALSE),0))*$D102,2)*IF($G102="x",2,1)</f>
        <v>0</v>
      </c>
      <c r="N102" s="157">
        <f>ROUND((IF(AND($E102&lt;&gt;"",N$3&gt;=$E102),VLOOKUP(N$3-$E102+1,Tablas!$A$82:$P$95,2+N$7,FALSE),0)-IF(AND($F102&lt;&gt;"",N$3&gt;$F102),VLOOKUP(N$3-$F102,Tablas!$A$82:$P$95,2+N$7,FALSE),0))*$D102,2)*IF($G102="x",2,1)</f>
        <v>0</v>
      </c>
      <c r="O102" s="157">
        <f>ROUND((IF(AND($E102&lt;&gt;"",O$3&gt;=$E102),VLOOKUP(O$3-$E102+1,Tablas!$A$82:$P$95,2+O$7,FALSE),0)-IF(AND($F102&lt;&gt;"",O$3&gt;$F102),VLOOKUP(O$3-$F102,Tablas!$A$82:$P$95,2+O$7,FALSE),0))*$D102,2)*IF($G102="x",2,1)</f>
        <v>0</v>
      </c>
      <c r="P102" s="157">
        <f>ROUND((IF(AND($E102&lt;&gt;"",P$3&gt;=$E102),VLOOKUP(P$3-$E102+1,Tablas!$A$82:$P$95,2+P$7,FALSE),0)-IF(AND($F102&lt;&gt;"",P$3&gt;$F102),VLOOKUP(P$3-$F102,Tablas!$A$82:$P$95,2+P$7,FALSE),0))*$D102,2)*IF($G102="x",2,1)</f>
        <v>0</v>
      </c>
      <c r="Q102" s="157">
        <f>ROUND((IF(AND($E102&lt;&gt;"",Q$3&gt;=$E102),VLOOKUP(Q$3-$E102+1,Tablas!$A$82:$P$95,2+Q$7,FALSE),0)-IF(AND($F102&lt;&gt;"",Q$3&gt;$F102),VLOOKUP(Q$3-$F102,Tablas!$A$82:$P$95,2+Q$7,FALSE),0))*$D102,2)*IF($G102="x",2,1)</f>
        <v>0</v>
      </c>
      <c r="R102" s="157">
        <f>ROUND((IF(AND($E102&lt;&gt;"",R$3&gt;=$E102),VLOOKUP(R$3-$E102+1,Tablas!$A$82:$P$95,2+R$7,FALSE),0)-IF(AND($F102&lt;&gt;"",R$3&gt;$F102),VLOOKUP(R$3-$F102,Tablas!$A$82:$P$95,2+R$7,FALSE),0))*$D102,2)*IF($G102="x",2,1)</f>
        <v>0</v>
      </c>
      <c r="S102" s="157">
        <f>ROUND((IF(AND($E102&lt;&gt;"",S$3&gt;=$E102),VLOOKUP(S$3-$E102+1,Tablas!$A$82:$P$95,2+S$7,FALSE),0)-IF(AND($F102&lt;&gt;"",S$3&gt;$F102),VLOOKUP(S$3-$F102,Tablas!$A$82:$P$95,2+S$7,FALSE),0))*$D102,2)*IF($G102="x",2,1)</f>
        <v>0</v>
      </c>
      <c r="T102" s="157">
        <f>ROUND((IF(AND($E102&lt;&gt;"",T$3&gt;=$E102),VLOOKUP(T$3-$E102+1,Tablas!$A$82:$P$95,2+T$7,FALSE),0)-IF(AND($F102&lt;&gt;"",T$3&gt;$F102),VLOOKUP(T$3-$F102,Tablas!$A$82:$P$95,2+T$7,FALSE),0))*$D102,2)*IF($G102="x",2,1)</f>
        <v>0</v>
      </c>
      <c r="U102" s="157">
        <f>ROUND((IF(AND($E102&lt;&gt;"",U$3&gt;=$E102),VLOOKUP(U$3-$E102+1,Tablas!$A$82:$P$95,2+U$7,FALSE),0)-IF(AND($F102&lt;&gt;"",U$3&gt;$F102),VLOOKUP(U$3-$F102,Tablas!$A$82:$P$95,2+U$7,FALSE),0))*$D102,2)*IF($G102="x",2,1)</f>
        <v>0</v>
      </c>
      <c r="V102" s="157">
        <f>ROUND((IF(AND($E102&lt;&gt;"",V$3&gt;=$E102),VLOOKUP(V$3-$E102+1,Tablas!$A$82:$P$95,2+V$7,FALSE),0)-IF(AND($F102&lt;&gt;"",V$3&gt;$F102),VLOOKUP(V$3-$F102,Tablas!$A$82:$P$95,2+V$7,FALSE),0))*D102,2)*IF($G102="x",2,1)</f>
        <v>0</v>
      </c>
      <c r="W102" s="88">
        <v>5</v>
      </c>
      <c r="X102" s="157"/>
      <c r="Y102" s="21"/>
      <c r="Z102" s="21"/>
      <c r="AA102" s="378"/>
      <c r="AB102" s="378"/>
      <c r="AC102" s="14"/>
      <c r="AD102" s="378"/>
      <c r="AE102" s="14"/>
      <c r="AF102" s="14"/>
      <c r="AG102" s="14"/>
    </row>
    <row r="103" spans="1:33" x14ac:dyDescent="0.2">
      <c r="A103" s="127" t="s">
        <v>94</v>
      </c>
      <c r="B103" s="128" t="s">
        <v>56</v>
      </c>
      <c r="C103" s="225" t="s">
        <v>226</v>
      </c>
      <c r="D103" s="129"/>
      <c r="E103" s="99"/>
      <c r="F103" s="134"/>
      <c r="G103" s="100"/>
      <c r="H103" s="157">
        <f>ROUND((IF(AND($E103&lt;&gt;"",H$3&gt;=$E103),VLOOKUP(H$3-$E103+1,Tablas!$A$82:$P$95,2+H$7,FALSE),0)-IF(AND($F103&lt;&gt;"",H$3&gt;$F103),VLOOKUP(H$3-$F103,Tablas!$A$82:$P$95,2+H$7,FALSE),0))*$D103,2)*IF($G103="x",2,1)</f>
        <v>0</v>
      </c>
      <c r="I103" s="157">
        <f>ROUND((IF(AND($E103&lt;&gt;"",I$3&gt;=$E103),VLOOKUP(I$3-$E103+1,Tablas!$A$82:$P$95,2+I$7,FALSE),0)-IF(AND($F103&lt;&gt;"",I$3&gt;$F103),VLOOKUP(I$3-$F103,Tablas!$A$82:$P$95,2+I$7,FALSE),0))*$D103,2)*IF($G103="x",2,1)</f>
        <v>0</v>
      </c>
      <c r="J103" s="157">
        <f>ROUND((IF(AND($E103&lt;&gt;"",J$3&gt;=$E103),VLOOKUP(J$3-$E103+1,Tablas!$A$82:$P$95,2+J$7,FALSE),0)-IF(AND($F103&lt;&gt;"",J$3&gt;$F103),VLOOKUP(J$3-$F103,Tablas!$A$82:$P$95,2+J$7,FALSE),0))*$D103,2)*IF($G103="x",2,1)</f>
        <v>0</v>
      </c>
      <c r="K103" s="157">
        <f>ROUND((IF(AND($E103&lt;&gt;"",K$3&gt;=$E103),VLOOKUP(K$3-$E103+1,Tablas!$A$82:$P$95,2+K$7,FALSE),0)-IF(AND($F103&lt;&gt;"",K$3&gt;$F103),VLOOKUP(K$3-$F103,Tablas!$A$82:$P$95,2+K$7,FALSE),0))*$D103,2)*IF($G103="x",2,1)</f>
        <v>0</v>
      </c>
      <c r="L103" s="157">
        <f>ROUND((IF(AND($E103&lt;&gt;"",L$3&gt;=$E103),VLOOKUP(L$3-$E103+1,Tablas!$A$82:$P$95,2+L$7,FALSE),0)-IF(AND($F103&lt;&gt;"",L$3&gt;$F103),VLOOKUP(L$3-$F103,Tablas!$A$82:$P$95,2+L$7,FALSE),0))*$D103,2)*IF($G103="x",2,1)</f>
        <v>0</v>
      </c>
      <c r="M103" s="157">
        <f>ROUND((IF(AND($E103&lt;&gt;"",M$3&gt;=$E103),VLOOKUP(M$3-$E103+1,Tablas!$A$82:$P$95,2+M$7,FALSE),0)-IF(AND($F103&lt;&gt;"",M$3&gt;$F103),VLOOKUP(M$3-$F103,Tablas!$A$82:$P$95,2+M$7,FALSE),0))*$D103,2)*IF($G103="x",2,1)</f>
        <v>0</v>
      </c>
      <c r="N103" s="157">
        <f>ROUND((IF(AND($E103&lt;&gt;"",N$3&gt;=$E103),VLOOKUP(N$3-$E103+1,Tablas!$A$82:$P$95,2+N$7,FALSE),0)-IF(AND($F103&lt;&gt;"",N$3&gt;$F103),VLOOKUP(N$3-$F103,Tablas!$A$82:$P$95,2+N$7,FALSE),0))*$D103,2)*IF($G103="x",2,1)</f>
        <v>0</v>
      </c>
      <c r="O103" s="157">
        <f>ROUND((IF(AND($E103&lt;&gt;"",O$3&gt;=$E103),VLOOKUP(O$3-$E103+1,Tablas!$A$82:$P$95,2+O$7,FALSE),0)-IF(AND($F103&lt;&gt;"",O$3&gt;$F103),VLOOKUP(O$3-$F103,Tablas!$A$82:$P$95,2+O$7,FALSE),0))*$D103,2)*IF($G103="x",2,1)</f>
        <v>0</v>
      </c>
      <c r="P103" s="157">
        <f>ROUND((IF(AND($E103&lt;&gt;"",P$3&gt;=$E103),VLOOKUP(P$3-$E103+1,Tablas!$A$82:$P$95,2+P$7,FALSE),0)-IF(AND($F103&lt;&gt;"",P$3&gt;$F103),VLOOKUP(P$3-$F103,Tablas!$A$82:$P$95,2+P$7,FALSE),0))*$D103,2)*IF($G103="x",2,1)</f>
        <v>0</v>
      </c>
      <c r="Q103" s="157">
        <f>ROUND((IF(AND($E103&lt;&gt;"",Q$3&gt;=$E103),VLOOKUP(Q$3-$E103+1,Tablas!$A$82:$P$95,2+Q$7,FALSE),0)-IF(AND($F103&lt;&gt;"",Q$3&gt;$F103),VLOOKUP(Q$3-$F103,Tablas!$A$82:$P$95,2+Q$7,FALSE),0))*$D103,2)*IF($G103="x",2,1)</f>
        <v>0</v>
      </c>
      <c r="R103" s="157">
        <f>ROUND((IF(AND($E103&lt;&gt;"",R$3&gt;=$E103),VLOOKUP(R$3-$E103+1,Tablas!$A$82:$P$95,2+R$7,FALSE),0)-IF(AND($F103&lt;&gt;"",R$3&gt;$F103),VLOOKUP(R$3-$F103,Tablas!$A$82:$P$95,2+R$7,FALSE),0))*$D103,2)*IF($G103="x",2,1)</f>
        <v>0</v>
      </c>
      <c r="S103" s="157">
        <f>ROUND((IF(AND($E103&lt;&gt;"",S$3&gt;=$E103),VLOOKUP(S$3-$E103+1,Tablas!$A$82:$P$95,2+S$7,FALSE),0)-IF(AND($F103&lt;&gt;"",S$3&gt;$F103),VLOOKUP(S$3-$F103,Tablas!$A$82:$P$95,2+S$7,FALSE),0))*$D103,2)*IF($G103="x",2,1)</f>
        <v>0</v>
      </c>
      <c r="T103" s="157">
        <f>ROUND((IF(AND($E103&lt;&gt;"",T$3&gt;=$E103),VLOOKUP(T$3-$E103+1,Tablas!$A$82:$P$95,2+T$7,FALSE),0)-IF(AND($F103&lt;&gt;"",T$3&gt;$F103),VLOOKUP(T$3-$F103,Tablas!$A$82:$P$95,2+T$7,FALSE),0))*$D103,2)*IF($G103="x",2,1)</f>
        <v>0</v>
      </c>
      <c r="U103" s="157">
        <f>ROUND((IF(AND($E103&lt;&gt;"",U$3&gt;=$E103),VLOOKUP(U$3-$E103+1,Tablas!$A$82:$P$95,2+U$7,FALSE),0)-IF(AND($F103&lt;&gt;"",U$3&gt;$F103),VLOOKUP(U$3-$F103,Tablas!$A$82:$P$95,2+U$7,FALSE),0))*$D103,2)*IF($G103="x",2,1)</f>
        <v>0</v>
      </c>
      <c r="V103" s="157">
        <f>ROUND((IF(AND($E103&lt;&gt;"",V$3&gt;=$E103),VLOOKUP(V$3-$E103+1,Tablas!$A$82:$P$95,2+V$7,FALSE),0)-IF(AND($F103&lt;&gt;"",V$3&gt;$F103),VLOOKUP(V$3-$F103,Tablas!$A$82:$P$95,2+V$7,FALSE),0))*D103,2)*IF($G103="x",2,1)</f>
        <v>0</v>
      </c>
      <c r="W103" s="88">
        <v>6</v>
      </c>
      <c r="X103" s="157"/>
      <c r="Y103" s="21"/>
      <c r="Z103" s="21"/>
      <c r="AA103" s="378"/>
      <c r="AB103" s="378"/>
      <c r="AC103" s="14"/>
      <c r="AD103" s="378"/>
      <c r="AE103" s="14"/>
      <c r="AF103" s="14"/>
      <c r="AG103" s="14"/>
    </row>
    <row r="104" spans="1:33" x14ac:dyDescent="0.2">
      <c r="A104" s="127" t="s">
        <v>94</v>
      </c>
      <c r="B104" s="128" t="s">
        <v>57</v>
      </c>
      <c r="C104" s="225" t="s">
        <v>226</v>
      </c>
      <c r="D104" s="129"/>
      <c r="E104" s="99"/>
      <c r="F104" s="134"/>
      <c r="G104" s="100"/>
      <c r="H104" s="157">
        <f>ROUND((IF(AND($E104&lt;&gt;"",H$3&gt;=$E104),VLOOKUP(H$3-$E104+1,Tablas!$A$82:$P$95,2+H$7,FALSE),0)-IF(AND($F104&lt;&gt;"",H$3&gt;$F104),VLOOKUP(H$3-$F104,Tablas!$A$82:$P$95,2+H$7,FALSE),0))*$D104,2)*IF($G104="x",2,1)</f>
        <v>0</v>
      </c>
      <c r="I104" s="157">
        <f>ROUND((IF(AND($E104&lt;&gt;"",I$3&gt;=$E104),VLOOKUP(I$3-$E104+1,Tablas!$A$82:$P$95,2+I$7,FALSE),0)-IF(AND($F104&lt;&gt;"",I$3&gt;$F104),VLOOKUP(I$3-$F104,Tablas!$A$82:$P$95,2+I$7,FALSE),0))*$D104,2)*IF($G104="x",2,1)</f>
        <v>0</v>
      </c>
      <c r="J104" s="157">
        <f>ROUND((IF(AND($E104&lt;&gt;"",J$3&gt;=$E104),VLOOKUP(J$3-$E104+1,Tablas!$A$82:$P$95,2+J$7,FALSE),0)-IF(AND($F104&lt;&gt;"",J$3&gt;$F104),VLOOKUP(J$3-$F104,Tablas!$A$82:$P$95,2+J$7,FALSE),0))*$D104,2)*IF($G104="x",2,1)</f>
        <v>0</v>
      </c>
      <c r="K104" s="157">
        <f>ROUND((IF(AND($E104&lt;&gt;"",K$3&gt;=$E104),VLOOKUP(K$3-$E104+1,Tablas!$A$82:$P$95,2+K$7,FALSE),0)-IF(AND($F104&lt;&gt;"",K$3&gt;$F104),VLOOKUP(K$3-$F104,Tablas!$A$82:$P$95,2+K$7,FALSE),0))*$D104,2)*IF($G104="x",2,1)</f>
        <v>0</v>
      </c>
      <c r="L104" s="157">
        <f>ROUND((IF(AND($E104&lt;&gt;"",L$3&gt;=$E104),VLOOKUP(L$3-$E104+1,Tablas!$A$82:$P$95,2+L$7,FALSE),0)-IF(AND($F104&lt;&gt;"",L$3&gt;$F104),VLOOKUP(L$3-$F104,Tablas!$A$82:$P$95,2+L$7,FALSE),0))*$D104,2)*IF($G104="x",2,1)</f>
        <v>0</v>
      </c>
      <c r="M104" s="157">
        <f>ROUND((IF(AND($E104&lt;&gt;"",M$3&gt;=$E104),VLOOKUP(M$3-$E104+1,Tablas!$A$82:$P$95,2+M$7,FALSE),0)-IF(AND($F104&lt;&gt;"",M$3&gt;$F104),VLOOKUP(M$3-$F104,Tablas!$A$82:$P$95,2+M$7,FALSE),0))*$D104,2)*IF($G104="x",2,1)</f>
        <v>0</v>
      </c>
      <c r="N104" s="157">
        <f>ROUND((IF(AND($E104&lt;&gt;"",N$3&gt;=$E104),VLOOKUP(N$3-$E104+1,Tablas!$A$82:$P$95,2+N$7,FALSE),0)-IF(AND($F104&lt;&gt;"",N$3&gt;$F104),VLOOKUP(N$3-$F104,Tablas!$A$82:$P$95,2+N$7,FALSE),0))*$D104,2)*IF($G104="x",2,1)</f>
        <v>0</v>
      </c>
      <c r="O104" s="157">
        <f>ROUND((IF(AND($E104&lt;&gt;"",O$3&gt;=$E104),VLOOKUP(O$3-$E104+1,Tablas!$A$82:$P$95,2+O$7,FALSE),0)-IF(AND($F104&lt;&gt;"",O$3&gt;$F104),VLOOKUP(O$3-$F104,Tablas!$A$82:$P$95,2+O$7,FALSE),0))*$D104,2)*IF($G104="x",2,1)</f>
        <v>0</v>
      </c>
      <c r="P104" s="157">
        <f>ROUND((IF(AND($E104&lt;&gt;"",P$3&gt;=$E104),VLOOKUP(P$3-$E104+1,Tablas!$A$82:$P$95,2+P$7,FALSE),0)-IF(AND($F104&lt;&gt;"",P$3&gt;$F104),VLOOKUP(P$3-$F104,Tablas!$A$82:$P$95,2+P$7,FALSE),0))*$D104,2)*IF($G104="x",2,1)</f>
        <v>0</v>
      </c>
      <c r="Q104" s="157">
        <f>ROUND((IF(AND($E104&lt;&gt;"",Q$3&gt;=$E104),VLOOKUP(Q$3-$E104+1,Tablas!$A$82:$P$95,2+Q$7,FALSE),0)-IF(AND($F104&lt;&gt;"",Q$3&gt;$F104),VLOOKUP(Q$3-$F104,Tablas!$A$82:$P$95,2+Q$7,FALSE),0))*$D104,2)*IF($G104="x",2,1)</f>
        <v>0</v>
      </c>
      <c r="R104" s="157">
        <f>ROUND((IF(AND($E104&lt;&gt;"",R$3&gt;=$E104),VLOOKUP(R$3-$E104+1,Tablas!$A$82:$P$95,2+R$7,FALSE),0)-IF(AND($F104&lt;&gt;"",R$3&gt;$F104),VLOOKUP(R$3-$F104,Tablas!$A$82:$P$95,2+R$7,FALSE),0))*$D104,2)*IF($G104="x",2,1)</f>
        <v>0</v>
      </c>
      <c r="S104" s="157">
        <f>ROUND((IF(AND($E104&lt;&gt;"",S$3&gt;=$E104),VLOOKUP(S$3-$E104+1,Tablas!$A$82:$P$95,2+S$7,FALSE),0)-IF(AND($F104&lt;&gt;"",S$3&gt;$F104),VLOOKUP(S$3-$F104,Tablas!$A$82:$P$95,2+S$7,FALSE),0))*$D104,2)*IF($G104="x",2,1)</f>
        <v>0</v>
      </c>
      <c r="T104" s="157">
        <f>ROUND((IF(AND($E104&lt;&gt;"",T$3&gt;=$E104),VLOOKUP(T$3-$E104+1,Tablas!$A$82:$P$95,2+T$7,FALSE),0)-IF(AND($F104&lt;&gt;"",T$3&gt;$F104),VLOOKUP(T$3-$F104,Tablas!$A$82:$P$95,2+T$7,FALSE),0))*$D104,2)*IF($G104="x",2,1)</f>
        <v>0</v>
      </c>
      <c r="U104" s="157">
        <f>ROUND((IF(AND($E104&lt;&gt;"",U$3&gt;=$E104),VLOOKUP(U$3-$E104+1,Tablas!$A$82:$P$95,2+U$7,FALSE),0)-IF(AND($F104&lt;&gt;"",U$3&gt;$F104),VLOOKUP(U$3-$F104,Tablas!$A$82:$P$95,2+U$7,FALSE),0))*$D104,2)*IF($G104="x",2,1)</f>
        <v>0</v>
      </c>
      <c r="V104" s="157">
        <f>ROUND((IF(AND($E104&lt;&gt;"",V$3&gt;=$E104),VLOOKUP(V$3-$E104+1,Tablas!$A$82:$P$95,2+V$7,FALSE),0)-IF(AND($F104&lt;&gt;"",V$3&gt;$F104),VLOOKUP(V$3-$F104,Tablas!$A$82:$P$95,2+V$7,FALSE),0))*D104,2)*IF($G104="x",2,1)</f>
        <v>0</v>
      </c>
      <c r="W104" s="88">
        <v>7</v>
      </c>
      <c r="X104" s="157"/>
      <c r="Y104" s="21"/>
      <c r="Z104" s="21"/>
      <c r="AA104" s="378"/>
      <c r="AB104" s="378"/>
      <c r="AC104" s="14"/>
      <c r="AD104" s="378"/>
      <c r="AE104" s="14"/>
      <c r="AF104" s="14"/>
      <c r="AG104" s="14"/>
    </row>
    <row r="105" spans="1:33" x14ac:dyDescent="0.2">
      <c r="A105" s="127" t="s">
        <v>94</v>
      </c>
      <c r="B105" s="128" t="s">
        <v>58</v>
      </c>
      <c r="C105" s="225" t="s">
        <v>226</v>
      </c>
      <c r="D105" s="129"/>
      <c r="E105" s="99"/>
      <c r="F105" s="134"/>
      <c r="G105" s="100"/>
      <c r="H105" s="157">
        <f>ROUND((IF(AND($E105&lt;&gt;"",H$3&gt;=$E105),VLOOKUP(H$3-$E105+1,Tablas!$A$82:$P$95,2+H$7,FALSE),0)-IF(AND($F105&lt;&gt;"",H$3&gt;$F105),VLOOKUP(H$3-$F105,Tablas!$A$82:$P$95,2+H$7,FALSE),0))*$D105,2)*IF($G105="x",2,1)</f>
        <v>0</v>
      </c>
      <c r="I105" s="157">
        <f>ROUND((IF(AND($E105&lt;&gt;"",I$3&gt;=$E105),VLOOKUP(I$3-$E105+1,Tablas!$A$82:$P$95,2+I$7,FALSE),0)-IF(AND($F105&lt;&gt;"",I$3&gt;$F105),VLOOKUP(I$3-$F105,Tablas!$A$82:$P$95,2+I$7,FALSE),0))*$D105,2)*IF($G105="x",2,1)</f>
        <v>0</v>
      </c>
      <c r="J105" s="157">
        <f>ROUND((IF(AND($E105&lt;&gt;"",J$3&gt;=$E105),VLOOKUP(J$3-$E105+1,Tablas!$A$82:$P$95,2+J$7,FALSE),0)-IF(AND($F105&lt;&gt;"",J$3&gt;$F105),VLOOKUP(J$3-$F105,Tablas!$A$82:$P$95,2+J$7,FALSE),0))*$D105,2)*IF($G105="x",2,1)</f>
        <v>0</v>
      </c>
      <c r="K105" s="157">
        <f>ROUND((IF(AND($E105&lt;&gt;"",K$3&gt;=$E105),VLOOKUP(K$3-$E105+1,Tablas!$A$82:$P$95,2+K$7,FALSE),0)-IF(AND($F105&lt;&gt;"",K$3&gt;$F105),VLOOKUP(K$3-$F105,Tablas!$A$82:$P$95,2+K$7,FALSE),0))*$D105,2)*IF($G105="x",2,1)</f>
        <v>0</v>
      </c>
      <c r="L105" s="157">
        <f>ROUND((IF(AND($E105&lt;&gt;"",L$3&gt;=$E105),VLOOKUP(L$3-$E105+1,Tablas!$A$82:$P$95,2+L$7,FALSE),0)-IF(AND($F105&lt;&gt;"",L$3&gt;$F105),VLOOKUP(L$3-$F105,Tablas!$A$82:$P$95,2+L$7,FALSE),0))*$D105,2)*IF($G105="x",2,1)</f>
        <v>0</v>
      </c>
      <c r="M105" s="157">
        <f>ROUND((IF(AND($E105&lt;&gt;"",M$3&gt;=$E105),VLOOKUP(M$3-$E105+1,Tablas!$A$82:$P$95,2+M$7,FALSE),0)-IF(AND($F105&lt;&gt;"",M$3&gt;$F105),VLOOKUP(M$3-$F105,Tablas!$A$82:$P$95,2+M$7,FALSE),0))*$D105,2)*IF($G105="x",2,1)</f>
        <v>0</v>
      </c>
      <c r="N105" s="157">
        <f>ROUND((IF(AND($E105&lt;&gt;"",N$3&gt;=$E105),VLOOKUP(N$3-$E105+1,Tablas!$A$82:$P$95,2+N$7,FALSE),0)-IF(AND($F105&lt;&gt;"",N$3&gt;$F105),VLOOKUP(N$3-$F105,Tablas!$A$82:$P$95,2+N$7,FALSE),0))*$D105,2)*IF($G105="x",2,1)</f>
        <v>0</v>
      </c>
      <c r="O105" s="157">
        <f>ROUND((IF(AND($E105&lt;&gt;"",O$3&gt;=$E105),VLOOKUP(O$3-$E105+1,Tablas!$A$82:$P$95,2+O$7,FALSE),0)-IF(AND($F105&lt;&gt;"",O$3&gt;$F105),VLOOKUP(O$3-$F105,Tablas!$A$82:$P$95,2+O$7,FALSE),0))*$D105,2)*IF($G105="x",2,1)</f>
        <v>0</v>
      </c>
      <c r="P105" s="157">
        <f>ROUND((IF(AND($E105&lt;&gt;"",P$3&gt;=$E105),VLOOKUP(P$3-$E105+1,Tablas!$A$82:$P$95,2+P$7,FALSE),0)-IF(AND($F105&lt;&gt;"",P$3&gt;$F105),VLOOKUP(P$3-$F105,Tablas!$A$82:$P$95,2+P$7,FALSE),0))*$D105,2)*IF($G105="x",2,1)</f>
        <v>0</v>
      </c>
      <c r="Q105" s="157">
        <f>ROUND((IF(AND($E105&lt;&gt;"",Q$3&gt;=$E105),VLOOKUP(Q$3-$E105+1,Tablas!$A$82:$P$95,2+Q$7,FALSE),0)-IF(AND($F105&lt;&gt;"",Q$3&gt;$F105),VLOOKUP(Q$3-$F105,Tablas!$A$82:$P$95,2+Q$7,FALSE),0))*$D105,2)*IF($G105="x",2,1)</f>
        <v>0</v>
      </c>
      <c r="R105" s="157">
        <f>ROUND((IF(AND($E105&lt;&gt;"",R$3&gt;=$E105),VLOOKUP(R$3-$E105+1,Tablas!$A$82:$P$95,2+R$7,FALSE),0)-IF(AND($F105&lt;&gt;"",R$3&gt;$F105),VLOOKUP(R$3-$F105,Tablas!$A$82:$P$95,2+R$7,FALSE),0))*$D105,2)*IF($G105="x",2,1)</f>
        <v>0</v>
      </c>
      <c r="S105" s="157">
        <f>ROUND((IF(AND($E105&lt;&gt;"",S$3&gt;=$E105),VLOOKUP(S$3-$E105+1,Tablas!$A$82:$P$95,2+S$7,FALSE),0)-IF(AND($F105&lt;&gt;"",S$3&gt;$F105),VLOOKUP(S$3-$F105,Tablas!$A$82:$P$95,2+S$7,FALSE),0))*$D105,2)*IF($G105="x",2,1)</f>
        <v>0</v>
      </c>
      <c r="T105" s="157">
        <f>ROUND((IF(AND($E105&lt;&gt;"",T$3&gt;=$E105),VLOOKUP(T$3-$E105+1,Tablas!$A$82:$P$95,2+T$7,FALSE),0)-IF(AND($F105&lt;&gt;"",T$3&gt;$F105),VLOOKUP(T$3-$F105,Tablas!$A$82:$P$95,2+T$7,FALSE),0))*$D105,2)*IF($G105="x",2,1)</f>
        <v>0</v>
      </c>
      <c r="U105" s="157">
        <f>ROUND((IF(AND($E105&lt;&gt;"",U$3&gt;=$E105),VLOOKUP(U$3-$E105+1,Tablas!$A$82:$P$95,2+U$7,FALSE),0)-IF(AND($F105&lt;&gt;"",U$3&gt;$F105),VLOOKUP(U$3-$F105,Tablas!$A$82:$P$95,2+U$7,FALSE),0))*$D105,2)*IF($G105="x",2,1)</f>
        <v>0</v>
      </c>
      <c r="V105" s="157">
        <f>ROUND((IF(AND($E105&lt;&gt;"",V$3&gt;=$E105),VLOOKUP(V$3-$E105+1,Tablas!$A$82:$P$95,2+V$7,FALSE),0)-IF(AND($F105&lt;&gt;"",V$3&gt;$F105),VLOOKUP(V$3-$F105,Tablas!$A$82:$P$95,2+V$7,FALSE),0))*D105,2)*IF($G105="x",2,1)</f>
        <v>0</v>
      </c>
      <c r="W105" s="88">
        <v>8</v>
      </c>
      <c r="X105" s="157"/>
      <c r="Y105" s="21"/>
      <c r="Z105" s="21"/>
      <c r="AA105" s="378"/>
      <c r="AB105" s="378"/>
      <c r="AC105" s="14"/>
      <c r="AD105" s="378"/>
      <c r="AE105" s="14"/>
      <c r="AF105" s="14"/>
      <c r="AG105" s="14"/>
    </row>
    <row r="106" spans="1:33" x14ac:dyDescent="0.2">
      <c r="A106" s="127" t="s">
        <v>94</v>
      </c>
      <c r="B106" s="128" t="s">
        <v>59</v>
      </c>
      <c r="C106" s="225" t="s">
        <v>226</v>
      </c>
      <c r="D106" s="129"/>
      <c r="E106" s="99"/>
      <c r="F106" s="134"/>
      <c r="G106" s="100"/>
      <c r="H106" s="157">
        <f>ROUND((IF(AND($E106&lt;&gt;"",H$3&gt;=$E106),VLOOKUP(H$3-$E106+1,Tablas!$A$82:$P$95,2+H$7,FALSE),0)-IF(AND($F106&lt;&gt;"",H$3&gt;$F106),VLOOKUP(H$3-$F106,Tablas!$A$82:$P$95,2+H$7,FALSE),0))*$D106,2)*IF($G106="x",2,1)</f>
        <v>0</v>
      </c>
      <c r="I106" s="157">
        <f>ROUND((IF(AND($E106&lt;&gt;"",I$3&gt;=$E106),VLOOKUP(I$3-$E106+1,Tablas!$A$82:$P$95,2+I$7,FALSE),0)-IF(AND($F106&lt;&gt;"",I$3&gt;$F106),VLOOKUP(I$3-$F106,Tablas!$A$82:$P$95,2+I$7,FALSE),0))*$D106,2)*IF($G106="x",2,1)</f>
        <v>0</v>
      </c>
      <c r="J106" s="157">
        <f>ROUND((IF(AND($E106&lt;&gt;"",J$3&gt;=$E106),VLOOKUP(J$3-$E106+1,Tablas!$A$82:$P$95,2+J$7,FALSE),0)-IF(AND($F106&lt;&gt;"",J$3&gt;$F106),VLOOKUP(J$3-$F106,Tablas!$A$82:$P$95,2+J$7,FALSE),0))*$D106,2)*IF($G106="x",2,1)</f>
        <v>0</v>
      </c>
      <c r="K106" s="157">
        <f>ROUND((IF(AND($E106&lt;&gt;"",K$3&gt;=$E106),VLOOKUP(K$3-$E106+1,Tablas!$A$82:$P$95,2+K$7,FALSE),0)-IF(AND($F106&lt;&gt;"",K$3&gt;$F106),VLOOKUP(K$3-$F106,Tablas!$A$82:$P$95,2+K$7,FALSE),0))*$D106,2)*IF($G106="x",2,1)</f>
        <v>0</v>
      </c>
      <c r="L106" s="157">
        <f>ROUND((IF(AND($E106&lt;&gt;"",L$3&gt;=$E106),VLOOKUP(L$3-$E106+1,Tablas!$A$82:$P$95,2+L$7,FALSE),0)-IF(AND($F106&lt;&gt;"",L$3&gt;$F106),VLOOKUP(L$3-$F106,Tablas!$A$82:$P$95,2+L$7,FALSE),0))*$D106,2)*IF($G106="x",2,1)</f>
        <v>0</v>
      </c>
      <c r="M106" s="157">
        <f>ROUND((IF(AND($E106&lt;&gt;"",M$3&gt;=$E106),VLOOKUP(M$3-$E106+1,Tablas!$A$82:$P$95,2+M$7,FALSE),0)-IF(AND($F106&lt;&gt;"",M$3&gt;$F106),VLOOKUP(M$3-$F106,Tablas!$A$82:$P$95,2+M$7,FALSE),0))*$D106,2)*IF($G106="x",2,1)</f>
        <v>0</v>
      </c>
      <c r="N106" s="157">
        <f>ROUND((IF(AND($E106&lt;&gt;"",N$3&gt;=$E106),VLOOKUP(N$3-$E106+1,Tablas!$A$82:$P$95,2+N$7,FALSE),0)-IF(AND($F106&lt;&gt;"",N$3&gt;$F106),VLOOKUP(N$3-$F106,Tablas!$A$82:$P$95,2+N$7,FALSE),0))*$D106,2)*IF($G106="x",2,1)</f>
        <v>0</v>
      </c>
      <c r="O106" s="157">
        <f>ROUND((IF(AND($E106&lt;&gt;"",O$3&gt;=$E106),VLOOKUP(O$3-$E106+1,Tablas!$A$82:$P$95,2+O$7,FALSE),0)-IF(AND($F106&lt;&gt;"",O$3&gt;$F106),VLOOKUP(O$3-$F106,Tablas!$A$82:$P$95,2+O$7,FALSE),0))*$D106,2)*IF($G106="x",2,1)</f>
        <v>0</v>
      </c>
      <c r="P106" s="157">
        <f>ROUND((IF(AND($E106&lt;&gt;"",P$3&gt;=$E106),VLOOKUP(P$3-$E106+1,Tablas!$A$82:$P$95,2+P$7,FALSE),0)-IF(AND($F106&lt;&gt;"",P$3&gt;$F106),VLOOKUP(P$3-$F106,Tablas!$A$82:$P$95,2+P$7,FALSE),0))*$D106,2)*IF($G106="x",2,1)</f>
        <v>0</v>
      </c>
      <c r="Q106" s="157">
        <f>ROUND((IF(AND($E106&lt;&gt;"",Q$3&gt;=$E106),VLOOKUP(Q$3-$E106+1,Tablas!$A$82:$P$95,2+Q$7,FALSE),0)-IF(AND($F106&lt;&gt;"",Q$3&gt;$F106),VLOOKUP(Q$3-$F106,Tablas!$A$82:$P$95,2+Q$7,FALSE),0))*$D106,2)*IF($G106="x",2,1)</f>
        <v>0</v>
      </c>
      <c r="R106" s="157">
        <f>ROUND((IF(AND($E106&lt;&gt;"",R$3&gt;=$E106),VLOOKUP(R$3-$E106+1,Tablas!$A$82:$P$95,2+R$7,FALSE),0)-IF(AND($F106&lt;&gt;"",R$3&gt;$F106),VLOOKUP(R$3-$F106,Tablas!$A$82:$P$95,2+R$7,FALSE),0))*$D106,2)*IF($G106="x",2,1)</f>
        <v>0</v>
      </c>
      <c r="S106" s="157">
        <f>ROUND((IF(AND($E106&lt;&gt;"",S$3&gt;=$E106),VLOOKUP(S$3-$E106+1,Tablas!$A$82:$P$95,2+S$7,FALSE),0)-IF(AND($F106&lt;&gt;"",S$3&gt;$F106),VLOOKUP(S$3-$F106,Tablas!$A$82:$P$95,2+S$7,FALSE),0))*$D106,2)*IF($G106="x",2,1)</f>
        <v>0</v>
      </c>
      <c r="T106" s="157">
        <f>ROUND((IF(AND($E106&lt;&gt;"",T$3&gt;=$E106),VLOOKUP(T$3-$E106+1,Tablas!$A$82:$P$95,2+T$7,FALSE),0)-IF(AND($F106&lt;&gt;"",T$3&gt;$F106),VLOOKUP(T$3-$F106,Tablas!$A$82:$P$95,2+T$7,FALSE),0))*$D106,2)*IF($G106="x",2,1)</f>
        <v>0</v>
      </c>
      <c r="U106" s="157">
        <f>ROUND((IF(AND($E106&lt;&gt;"",U$3&gt;=$E106),VLOOKUP(U$3-$E106+1,Tablas!$A$82:$P$95,2+U$7,FALSE),0)-IF(AND($F106&lt;&gt;"",U$3&gt;$F106),VLOOKUP(U$3-$F106,Tablas!$A$82:$P$95,2+U$7,FALSE),0))*$D106,2)*IF($G106="x",2,1)</f>
        <v>0</v>
      </c>
      <c r="V106" s="157">
        <f>ROUND((IF(AND($E106&lt;&gt;"",V$3&gt;=$E106),VLOOKUP(V$3-$E106+1,Tablas!$A$82:$P$95,2+V$7,FALSE),0)-IF(AND($F106&lt;&gt;"",V$3&gt;$F106),VLOOKUP(V$3-$F106,Tablas!$A$82:$P$95,2+V$7,FALSE),0))*D106,2)*IF($G106="x",2,1)</f>
        <v>0</v>
      </c>
      <c r="W106" s="88">
        <v>9</v>
      </c>
      <c r="X106" s="157"/>
      <c r="Y106" s="21"/>
      <c r="Z106" s="21"/>
      <c r="AA106" s="378"/>
      <c r="AB106" s="378"/>
      <c r="AC106" s="14"/>
      <c r="AD106" s="378"/>
      <c r="AE106" s="14"/>
      <c r="AF106" s="14"/>
      <c r="AG106" s="14"/>
    </row>
    <row r="107" spans="1:33" x14ac:dyDescent="0.2">
      <c r="A107" s="127" t="s">
        <v>94</v>
      </c>
      <c r="B107" s="128" t="s">
        <v>60</v>
      </c>
      <c r="C107" s="225" t="s">
        <v>226</v>
      </c>
      <c r="D107" s="129"/>
      <c r="E107" s="99"/>
      <c r="F107" s="134"/>
      <c r="G107" s="100"/>
      <c r="H107" s="157">
        <f>ROUND((IF(AND($E107&lt;&gt;"",H$3&gt;=$E107),VLOOKUP(H$3-$E107+1,Tablas!$A$82:$P$95,2+H$7,FALSE),0)-IF(AND($F107&lt;&gt;"",H$3&gt;$F107),VLOOKUP(H$3-$F107,Tablas!$A$82:$P$95,2+H$7,FALSE),0))*$D107,2)*IF($G107="x",2,1)</f>
        <v>0</v>
      </c>
      <c r="I107" s="157">
        <f>ROUND((IF(AND($E107&lt;&gt;"",I$3&gt;=$E107),VLOOKUP(I$3-$E107+1,Tablas!$A$82:$P$95,2+I$7,FALSE),0)-IF(AND($F107&lt;&gt;"",I$3&gt;$F107),VLOOKUP(I$3-$F107,Tablas!$A$82:$P$95,2+I$7,FALSE),0))*$D107,2)*IF($G107="x",2,1)</f>
        <v>0</v>
      </c>
      <c r="J107" s="157">
        <f>ROUND((IF(AND($E107&lt;&gt;"",J$3&gt;=$E107),VLOOKUP(J$3-$E107+1,Tablas!$A$82:$P$95,2+J$7,FALSE),0)-IF(AND($F107&lt;&gt;"",J$3&gt;$F107),VLOOKUP(J$3-$F107,Tablas!$A$82:$P$95,2+J$7,FALSE),0))*$D107,2)*IF($G107="x",2,1)</f>
        <v>0</v>
      </c>
      <c r="K107" s="157">
        <f>ROUND((IF(AND($E107&lt;&gt;"",K$3&gt;=$E107),VLOOKUP(K$3-$E107+1,Tablas!$A$82:$P$95,2+K$7,FALSE),0)-IF(AND($F107&lt;&gt;"",K$3&gt;$F107),VLOOKUP(K$3-$F107,Tablas!$A$82:$P$95,2+K$7,FALSE),0))*$D107,2)*IF($G107="x",2,1)</f>
        <v>0</v>
      </c>
      <c r="L107" s="157">
        <f>ROUND((IF(AND($E107&lt;&gt;"",L$3&gt;=$E107),VLOOKUP(L$3-$E107+1,Tablas!$A$82:$P$95,2+L$7,FALSE),0)-IF(AND($F107&lt;&gt;"",L$3&gt;$F107),VLOOKUP(L$3-$F107,Tablas!$A$82:$P$95,2+L$7,FALSE),0))*$D107,2)*IF($G107="x",2,1)</f>
        <v>0</v>
      </c>
      <c r="M107" s="157">
        <f>ROUND((IF(AND($E107&lt;&gt;"",M$3&gt;=$E107),VLOOKUP(M$3-$E107+1,Tablas!$A$82:$P$95,2+M$7,FALSE),0)-IF(AND($F107&lt;&gt;"",M$3&gt;$F107),VLOOKUP(M$3-$F107,Tablas!$A$82:$P$95,2+M$7,FALSE),0))*$D107,2)*IF($G107="x",2,1)</f>
        <v>0</v>
      </c>
      <c r="N107" s="157">
        <f>ROUND((IF(AND($E107&lt;&gt;"",N$3&gt;=$E107),VLOOKUP(N$3-$E107+1,Tablas!$A$82:$P$95,2+N$7,FALSE),0)-IF(AND($F107&lt;&gt;"",N$3&gt;$F107),VLOOKUP(N$3-$F107,Tablas!$A$82:$P$95,2+N$7,FALSE),0))*$D107,2)*IF($G107="x",2,1)</f>
        <v>0</v>
      </c>
      <c r="O107" s="157">
        <f>ROUND((IF(AND($E107&lt;&gt;"",O$3&gt;=$E107),VLOOKUP(O$3-$E107+1,Tablas!$A$82:$P$95,2+O$7,FALSE),0)-IF(AND($F107&lt;&gt;"",O$3&gt;$F107),VLOOKUP(O$3-$F107,Tablas!$A$82:$P$95,2+O$7,FALSE),0))*$D107,2)*IF($G107="x",2,1)</f>
        <v>0</v>
      </c>
      <c r="P107" s="157">
        <f>ROUND((IF(AND($E107&lt;&gt;"",P$3&gt;=$E107),VLOOKUP(P$3-$E107+1,Tablas!$A$82:$P$95,2+P$7,FALSE),0)-IF(AND($F107&lt;&gt;"",P$3&gt;$F107),VLOOKUP(P$3-$F107,Tablas!$A$82:$P$95,2+P$7,FALSE),0))*$D107,2)*IF($G107="x",2,1)</f>
        <v>0</v>
      </c>
      <c r="Q107" s="157">
        <f>ROUND((IF(AND($E107&lt;&gt;"",Q$3&gt;=$E107),VLOOKUP(Q$3-$E107+1,Tablas!$A$82:$P$95,2+Q$7,FALSE),0)-IF(AND($F107&lt;&gt;"",Q$3&gt;$F107),VLOOKUP(Q$3-$F107,Tablas!$A$82:$P$95,2+Q$7,FALSE),0))*$D107,2)*IF($G107="x",2,1)</f>
        <v>0</v>
      </c>
      <c r="R107" s="157">
        <f>ROUND((IF(AND($E107&lt;&gt;"",R$3&gt;=$E107),VLOOKUP(R$3-$E107+1,Tablas!$A$82:$P$95,2+R$7,FALSE),0)-IF(AND($F107&lt;&gt;"",R$3&gt;$F107),VLOOKUP(R$3-$F107,Tablas!$A$82:$P$95,2+R$7,FALSE),0))*$D107,2)*IF($G107="x",2,1)</f>
        <v>0</v>
      </c>
      <c r="S107" s="157">
        <f>ROUND((IF(AND($E107&lt;&gt;"",S$3&gt;=$E107),VLOOKUP(S$3-$E107+1,Tablas!$A$82:$P$95,2+S$7,FALSE),0)-IF(AND($F107&lt;&gt;"",S$3&gt;$F107),VLOOKUP(S$3-$F107,Tablas!$A$82:$P$95,2+S$7,FALSE),0))*$D107,2)*IF($G107="x",2,1)</f>
        <v>0</v>
      </c>
      <c r="T107" s="157">
        <f>ROUND((IF(AND($E107&lt;&gt;"",T$3&gt;=$E107),VLOOKUP(T$3-$E107+1,Tablas!$A$82:$P$95,2+T$7,FALSE),0)-IF(AND($F107&lt;&gt;"",T$3&gt;$F107),VLOOKUP(T$3-$F107,Tablas!$A$82:$P$95,2+T$7,FALSE),0))*$D107,2)*IF($G107="x",2,1)</f>
        <v>0</v>
      </c>
      <c r="U107" s="157">
        <f>ROUND((IF(AND($E107&lt;&gt;"",U$3&gt;=$E107),VLOOKUP(U$3-$E107+1,Tablas!$A$82:$P$95,2+U$7,FALSE),0)-IF(AND($F107&lt;&gt;"",U$3&gt;$F107),VLOOKUP(U$3-$F107,Tablas!$A$82:$P$95,2+U$7,FALSE),0))*$D107,2)*IF($G107="x",2,1)</f>
        <v>0</v>
      </c>
      <c r="V107" s="157">
        <f>ROUND((IF(AND($E107&lt;&gt;"",V$3&gt;=$E107),VLOOKUP(V$3-$E107+1,Tablas!$A$82:$P$95,2+V$7,FALSE),0)-IF(AND($F107&lt;&gt;"",V$3&gt;$F107),VLOOKUP(V$3-$F107,Tablas!$A$82:$P$95,2+V$7,FALSE),0))*D107,2)*IF($G107="x",2,1)</f>
        <v>0</v>
      </c>
      <c r="W107" s="88">
        <v>10</v>
      </c>
      <c r="X107" s="157"/>
      <c r="Y107" s="21"/>
      <c r="Z107" s="21"/>
      <c r="AA107" s="378"/>
      <c r="AB107" s="378"/>
      <c r="AC107" s="14"/>
      <c r="AD107" s="378"/>
      <c r="AE107" s="14"/>
      <c r="AF107" s="14"/>
      <c r="AG107" s="14"/>
    </row>
    <row r="108" spans="1:33" x14ac:dyDescent="0.2">
      <c r="A108" s="127" t="s">
        <v>94</v>
      </c>
      <c r="B108" s="128" t="s">
        <v>61</v>
      </c>
      <c r="C108" s="225" t="s">
        <v>226</v>
      </c>
      <c r="D108" s="129"/>
      <c r="E108" s="99"/>
      <c r="F108" s="134"/>
      <c r="G108" s="100"/>
      <c r="H108" s="157">
        <f>ROUND((IF(AND($E108&lt;&gt;"",H$3&gt;=$E108),VLOOKUP(H$3-$E108+1,Tablas!$A$82:$P$95,2+H$7,FALSE),0)-IF(AND($F108&lt;&gt;"",H$3&gt;$F108),VLOOKUP(H$3-$F108,Tablas!$A$82:$P$95,2+H$7,FALSE),0))*$D108,2)*IF($G108="x",2,1)</f>
        <v>0</v>
      </c>
      <c r="I108" s="157">
        <f>ROUND((IF(AND($E108&lt;&gt;"",I$3&gt;=$E108),VLOOKUP(I$3-$E108+1,Tablas!$A$82:$P$95,2+I$7,FALSE),0)-IF(AND($F108&lt;&gt;"",I$3&gt;$F108),VLOOKUP(I$3-$F108,Tablas!$A$82:$P$95,2+I$7,FALSE),0))*$D108,2)*IF($G108="x",2,1)</f>
        <v>0</v>
      </c>
      <c r="J108" s="157">
        <f>ROUND((IF(AND($E108&lt;&gt;"",J$3&gt;=$E108),VLOOKUP(J$3-$E108+1,Tablas!$A$82:$P$95,2+J$7,FALSE),0)-IF(AND($F108&lt;&gt;"",J$3&gt;$F108),VLOOKUP(J$3-$F108,Tablas!$A$82:$P$95,2+J$7,FALSE),0))*$D108,2)*IF($G108="x",2,1)</f>
        <v>0</v>
      </c>
      <c r="K108" s="157">
        <f>ROUND((IF(AND($E108&lt;&gt;"",K$3&gt;=$E108),VLOOKUP(K$3-$E108+1,Tablas!$A$82:$P$95,2+K$7,FALSE),0)-IF(AND($F108&lt;&gt;"",K$3&gt;$F108),VLOOKUP(K$3-$F108,Tablas!$A$82:$P$95,2+K$7,FALSE),0))*$D108,2)*IF($G108="x",2,1)</f>
        <v>0</v>
      </c>
      <c r="L108" s="157">
        <f>ROUND((IF(AND($E108&lt;&gt;"",L$3&gt;=$E108),VLOOKUP(L$3-$E108+1,Tablas!$A$82:$P$95,2+L$7,FALSE),0)-IF(AND($F108&lt;&gt;"",L$3&gt;$F108),VLOOKUP(L$3-$F108,Tablas!$A$82:$P$95,2+L$7,FALSE),0))*$D108,2)*IF($G108="x",2,1)</f>
        <v>0</v>
      </c>
      <c r="M108" s="157">
        <f>ROUND((IF(AND($E108&lt;&gt;"",M$3&gt;=$E108),VLOOKUP(M$3-$E108+1,Tablas!$A$82:$P$95,2+M$7,FALSE),0)-IF(AND($F108&lt;&gt;"",M$3&gt;$F108),VLOOKUP(M$3-$F108,Tablas!$A$82:$P$95,2+M$7,FALSE),0))*$D108,2)*IF($G108="x",2,1)</f>
        <v>0</v>
      </c>
      <c r="N108" s="157">
        <f>ROUND((IF(AND($E108&lt;&gt;"",N$3&gt;=$E108),VLOOKUP(N$3-$E108+1,Tablas!$A$82:$P$95,2+N$7,FALSE),0)-IF(AND($F108&lt;&gt;"",N$3&gt;$F108),VLOOKUP(N$3-$F108,Tablas!$A$82:$P$95,2+N$7,FALSE),0))*$D108,2)*IF($G108="x",2,1)</f>
        <v>0</v>
      </c>
      <c r="O108" s="157">
        <f>ROUND((IF(AND($E108&lt;&gt;"",O$3&gt;=$E108),VLOOKUP(O$3-$E108+1,Tablas!$A$82:$P$95,2+O$7,FALSE),0)-IF(AND($F108&lt;&gt;"",O$3&gt;$F108),VLOOKUP(O$3-$F108,Tablas!$A$82:$P$95,2+O$7,FALSE),0))*$D108,2)*IF($G108="x",2,1)</f>
        <v>0</v>
      </c>
      <c r="P108" s="157">
        <f>ROUND((IF(AND($E108&lt;&gt;"",P$3&gt;=$E108),VLOOKUP(P$3-$E108+1,Tablas!$A$82:$P$95,2+P$7,FALSE),0)-IF(AND($F108&lt;&gt;"",P$3&gt;$F108),VLOOKUP(P$3-$F108,Tablas!$A$82:$P$95,2+P$7,FALSE),0))*$D108,2)*IF($G108="x",2,1)</f>
        <v>0</v>
      </c>
      <c r="Q108" s="157">
        <f>ROUND((IF(AND($E108&lt;&gt;"",Q$3&gt;=$E108),VLOOKUP(Q$3-$E108+1,Tablas!$A$82:$P$95,2+Q$7,FALSE),0)-IF(AND($F108&lt;&gt;"",Q$3&gt;$F108),VLOOKUP(Q$3-$F108,Tablas!$A$82:$P$95,2+Q$7,FALSE),0))*$D108,2)*IF($G108="x",2,1)</f>
        <v>0</v>
      </c>
      <c r="R108" s="157">
        <f>ROUND((IF(AND($E108&lt;&gt;"",R$3&gt;=$E108),VLOOKUP(R$3-$E108+1,Tablas!$A$82:$P$95,2+R$7,FALSE),0)-IF(AND($F108&lt;&gt;"",R$3&gt;$F108),VLOOKUP(R$3-$F108,Tablas!$A$82:$P$95,2+R$7,FALSE),0))*$D108,2)*IF($G108="x",2,1)</f>
        <v>0</v>
      </c>
      <c r="S108" s="157">
        <f>ROUND((IF(AND($E108&lt;&gt;"",S$3&gt;=$E108),VLOOKUP(S$3-$E108+1,Tablas!$A$82:$P$95,2+S$7,FALSE),0)-IF(AND($F108&lt;&gt;"",S$3&gt;$F108),VLOOKUP(S$3-$F108,Tablas!$A$82:$P$95,2+S$7,FALSE),0))*$D108,2)*IF($G108="x",2,1)</f>
        <v>0</v>
      </c>
      <c r="T108" s="157">
        <f>ROUND((IF(AND($E108&lt;&gt;"",T$3&gt;=$E108),VLOOKUP(T$3-$E108+1,Tablas!$A$82:$P$95,2+T$7,FALSE),0)-IF(AND($F108&lt;&gt;"",T$3&gt;$F108),VLOOKUP(T$3-$F108,Tablas!$A$82:$P$95,2+T$7,FALSE),0))*$D108,2)*IF($G108="x",2,1)</f>
        <v>0</v>
      </c>
      <c r="U108" s="157">
        <f>ROUND((IF(AND($E108&lt;&gt;"",U$3&gt;=$E108),VLOOKUP(U$3-$E108+1,Tablas!$A$82:$P$95,2+U$7,FALSE),0)-IF(AND($F108&lt;&gt;"",U$3&gt;$F108),VLOOKUP(U$3-$F108,Tablas!$A$82:$P$95,2+U$7,FALSE),0))*$D108,2)*IF($G108="x",2,1)</f>
        <v>0</v>
      </c>
      <c r="V108" s="157">
        <f>ROUND((IF(AND($E108&lt;&gt;"",V$3&gt;=$E108),VLOOKUP(V$3-$E108+1,Tablas!$A$82:$P$95,2+V$7,FALSE),0)-IF(AND($F108&lt;&gt;"",V$3&gt;$F108),VLOOKUP(V$3-$F108,Tablas!$A$82:$P$95,2+V$7,FALSE),0))*D108,2)*IF($G108="x",2,1)</f>
        <v>0</v>
      </c>
      <c r="W108" s="88">
        <v>11</v>
      </c>
      <c r="X108" s="157"/>
      <c r="Y108" s="21"/>
      <c r="Z108" s="21"/>
      <c r="AA108" s="378"/>
      <c r="AB108" s="378"/>
      <c r="AC108" s="14"/>
      <c r="AD108" s="378"/>
      <c r="AE108" s="14"/>
      <c r="AF108" s="14"/>
      <c r="AG108" s="14"/>
    </row>
    <row r="109" spans="1:33" ht="13.5" thickBot="1" x14ac:dyDescent="0.25">
      <c r="A109" s="127" t="s">
        <v>94</v>
      </c>
      <c r="B109" s="128" t="s">
        <v>62</v>
      </c>
      <c r="C109" s="225" t="s">
        <v>226</v>
      </c>
      <c r="D109" s="129"/>
      <c r="E109" s="101"/>
      <c r="F109" s="135"/>
      <c r="G109" s="102"/>
      <c r="H109" s="157">
        <f>ROUND((IF(AND($E109&lt;&gt;"",H$3&gt;=$E109),VLOOKUP(H$3-$E109+1,Tablas!$A$82:$P$95,2+H$7,FALSE),0)-IF(AND($F109&lt;&gt;"",H$3&gt;$F109),VLOOKUP(H$3-$F109,Tablas!$A$82:$P$95,2+H$7,FALSE),0))*$D109,2)*IF($G109="x",2,1)</f>
        <v>0</v>
      </c>
      <c r="I109" s="157">
        <f>ROUND((IF(AND($E109&lt;&gt;"",I$3&gt;=$E109),VLOOKUP(I$3-$E109+1,Tablas!$A$82:$P$95,2+I$7,FALSE),0)-IF(AND($F109&lt;&gt;"",I$3&gt;$F109),VLOOKUP(I$3-$F109,Tablas!$A$82:$P$95,2+I$7,FALSE),0))*$D109,2)*IF($G109="x",2,1)</f>
        <v>0</v>
      </c>
      <c r="J109" s="157">
        <f>ROUND((IF(AND($E109&lt;&gt;"",J$3&gt;=$E109),VLOOKUP(J$3-$E109+1,Tablas!$A$82:$P$95,2+J$7,FALSE),0)-IF(AND($F109&lt;&gt;"",J$3&gt;$F109),VLOOKUP(J$3-$F109,Tablas!$A$82:$P$95,2+J$7,FALSE),0))*$D109,2)*IF($G109="x",2,1)</f>
        <v>0</v>
      </c>
      <c r="K109" s="157">
        <f>ROUND((IF(AND($E109&lt;&gt;"",K$3&gt;=$E109),VLOOKUP(K$3-$E109+1,Tablas!$A$82:$P$95,2+K$7,FALSE),0)-IF(AND($F109&lt;&gt;"",K$3&gt;$F109),VLOOKUP(K$3-$F109,Tablas!$A$82:$P$95,2+K$7,FALSE),0))*$D109,2)*IF($G109="x",2,1)</f>
        <v>0</v>
      </c>
      <c r="L109" s="157">
        <f>ROUND((IF(AND($E109&lt;&gt;"",L$3&gt;=$E109),VLOOKUP(L$3-$E109+1,Tablas!$A$82:$P$95,2+L$7,FALSE),0)-IF(AND($F109&lt;&gt;"",L$3&gt;$F109),VLOOKUP(L$3-$F109,Tablas!$A$82:$P$95,2+L$7,FALSE),0))*$D109,2)*IF($G109="x",2,1)</f>
        <v>0</v>
      </c>
      <c r="M109" s="157">
        <f>ROUND((IF(AND($E109&lt;&gt;"",M$3&gt;=$E109),VLOOKUP(M$3-$E109+1,Tablas!$A$82:$P$95,2+M$7,FALSE),0)-IF(AND($F109&lt;&gt;"",M$3&gt;$F109),VLOOKUP(M$3-$F109,Tablas!$A$82:$P$95,2+M$7,FALSE),0))*$D109,2)*IF($G109="x",2,1)</f>
        <v>0</v>
      </c>
      <c r="N109" s="157">
        <f>ROUND((IF(AND($E109&lt;&gt;"",N$3&gt;=$E109),VLOOKUP(N$3-$E109+1,Tablas!$A$82:$P$95,2+N$7,FALSE),0)-IF(AND($F109&lt;&gt;"",N$3&gt;$F109),VLOOKUP(N$3-$F109,Tablas!$A$82:$P$95,2+N$7,FALSE),0))*$D109,2)*IF($G109="x",2,1)</f>
        <v>0</v>
      </c>
      <c r="O109" s="157">
        <f>ROUND((IF(AND($E109&lt;&gt;"",O$3&gt;=$E109),VLOOKUP(O$3-$E109+1,Tablas!$A$82:$P$95,2+O$7,FALSE),0)-IF(AND($F109&lt;&gt;"",O$3&gt;$F109),VLOOKUP(O$3-$F109,Tablas!$A$82:$P$95,2+O$7,FALSE),0))*$D109,2)*IF($G109="x",2,1)</f>
        <v>0</v>
      </c>
      <c r="P109" s="157">
        <f>ROUND((IF(AND($E109&lt;&gt;"",P$3&gt;=$E109),VLOOKUP(P$3-$E109+1,Tablas!$A$82:$P$95,2+P$7,FALSE),0)-IF(AND($F109&lt;&gt;"",P$3&gt;$F109),VLOOKUP(P$3-$F109,Tablas!$A$82:$P$95,2+P$7,FALSE),0))*$D109,2)*IF($G109="x",2,1)</f>
        <v>0</v>
      </c>
      <c r="Q109" s="157">
        <f>ROUND((IF(AND($E109&lt;&gt;"",Q$3&gt;=$E109),VLOOKUP(Q$3-$E109+1,Tablas!$A$82:$P$95,2+Q$7,FALSE),0)-IF(AND($F109&lt;&gt;"",Q$3&gt;$F109),VLOOKUP(Q$3-$F109,Tablas!$A$82:$P$95,2+Q$7,FALSE),0))*$D109,2)*IF($G109="x",2,1)</f>
        <v>0</v>
      </c>
      <c r="R109" s="157">
        <f>ROUND((IF(AND($E109&lt;&gt;"",R$3&gt;=$E109),VLOOKUP(R$3-$E109+1,Tablas!$A$82:$P$95,2+R$7,FALSE),0)-IF(AND($F109&lt;&gt;"",R$3&gt;$F109),VLOOKUP(R$3-$F109,Tablas!$A$82:$P$95,2+R$7,FALSE),0))*$D109,2)*IF($G109="x",2,1)</f>
        <v>0</v>
      </c>
      <c r="S109" s="157">
        <f>ROUND((IF(AND($E109&lt;&gt;"",S$3&gt;=$E109),VLOOKUP(S$3-$E109+1,Tablas!$A$82:$P$95,2+S$7,FALSE),0)-IF(AND($F109&lt;&gt;"",S$3&gt;$F109),VLOOKUP(S$3-$F109,Tablas!$A$82:$P$95,2+S$7,FALSE),0))*$D109,2)*IF($G109="x",2,1)</f>
        <v>0</v>
      </c>
      <c r="T109" s="157">
        <f>ROUND((IF(AND($E109&lt;&gt;"",T$3&gt;=$E109),VLOOKUP(T$3-$E109+1,Tablas!$A$82:$P$95,2+T$7,FALSE),0)-IF(AND($F109&lt;&gt;"",T$3&gt;$F109),VLOOKUP(T$3-$F109,Tablas!$A$82:$P$95,2+T$7,FALSE),0))*$D109,2)*IF($G109="x",2,1)</f>
        <v>0</v>
      </c>
      <c r="U109" s="157">
        <f>ROUND((IF(AND($E109&lt;&gt;"",U$3&gt;=$E109),VLOOKUP(U$3-$E109+1,Tablas!$A$82:$P$95,2+U$7,FALSE),0)-IF(AND($F109&lt;&gt;"",U$3&gt;$F109),VLOOKUP(U$3-$F109,Tablas!$A$82:$P$95,2+U$7,FALSE),0))*$D109,2)*IF($G109="x",2,1)</f>
        <v>0</v>
      </c>
      <c r="V109" s="157">
        <f>ROUND((IF(AND($E109&lt;&gt;"",V$3&gt;=$E109),VLOOKUP(V$3-$E109+1,Tablas!$A$82:$P$95,2+V$7,FALSE),0)-IF(AND($F109&lt;&gt;"",V$3&gt;$F109),VLOOKUP(V$3-$F109,Tablas!$A$82:$P$95,2+V$7,FALSE),0))*D109,2)*IF($G109="x",2,1)</f>
        <v>0</v>
      </c>
      <c r="W109" s="88">
        <v>12</v>
      </c>
      <c r="X109" s="157"/>
      <c r="Y109" s="21"/>
      <c r="Z109" s="21"/>
      <c r="AA109" s="378"/>
      <c r="AB109" s="378"/>
      <c r="AC109" s="14"/>
      <c r="AD109" s="378"/>
      <c r="AE109" s="14"/>
      <c r="AF109" s="14"/>
      <c r="AG109" s="14"/>
    </row>
    <row r="110" spans="1:33" x14ac:dyDescent="0.2">
      <c r="A110" s="127" t="s">
        <v>95</v>
      </c>
      <c r="B110" s="53"/>
      <c r="C110" s="53"/>
      <c r="D110" s="151"/>
      <c r="E110" s="53"/>
      <c r="F110" s="142"/>
      <c r="G110" s="142"/>
      <c r="H110" s="360"/>
      <c r="I110" s="360"/>
      <c r="J110" s="360"/>
      <c r="K110" s="360"/>
      <c r="L110" s="360"/>
      <c r="M110" s="360"/>
      <c r="N110" s="360"/>
      <c r="O110" s="360"/>
      <c r="P110" s="360"/>
      <c r="Q110" s="360"/>
      <c r="R110" s="360"/>
      <c r="S110" s="360"/>
      <c r="T110" s="360"/>
      <c r="U110" s="360"/>
      <c r="V110" s="360"/>
      <c r="W110" s="118"/>
      <c r="X110" s="21"/>
      <c r="Y110" s="21"/>
      <c r="Z110" s="21"/>
      <c r="AA110" s="378"/>
      <c r="AB110" s="378"/>
      <c r="AC110" s="14"/>
      <c r="AD110" s="378"/>
      <c r="AE110" s="14"/>
      <c r="AF110" s="14"/>
      <c r="AG110" s="14"/>
    </row>
    <row r="111" spans="1:33" x14ac:dyDescent="0.2">
      <c r="A111" s="127" t="s">
        <v>95</v>
      </c>
      <c r="B111" s="53"/>
      <c r="C111" s="347" t="s">
        <v>438</v>
      </c>
      <c r="D111" s="151"/>
      <c r="E111" s="347" t="s">
        <v>448</v>
      </c>
      <c r="F111" s="142"/>
      <c r="G111" s="142"/>
      <c r="H111" s="362">
        <f ca="1">+H222</f>
        <v>0</v>
      </c>
      <c r="I111" s="362">
        <f t="shared" ref="I111:U111" ca="1" si="19">+I222</f>
        <v>0</v>
      </c>
      <c r="J111" s="362">
        <f t="shared" ca="1" si="19"/>
        <v>0</v>
      </c>
      <c r="K111" s="362">
        <f t="shared" ca="1" si="19"/>
        <v>0</v>
      </c>
      <c r="L111" s="362">
        <f t="shared" ca="1" si="19"/>
        <v>0</v>
      </c>
      <c r="M111" s="362">
        <f t="shared" ca="1" si="19"/>
        <v>0</v>
      </c>
      <c r="N111" s="362">
        <f t="shared" ca="1" si="19"/>
        <v>0</v>
      </c>
      <c r="O111" s="362">
        <f t="shared" ca="1" si="19"/>
        <v>0</v>
      </c>
      <c r="P111" s="362">
        <f t="shared" ca="1" si="19"/>
        <v>0</v>
      </c>
      <c r="Q111" s="362">
        <f t="shared" ca="1" si="19"/>
        <v>0</v>
      </c>
      <c r="R111" s="362">
        <f t="shared" ca="1" si="19"/>
        <v>0</v>
      </c>
      <c r="S111" s="362">
        <f t="shared" ca="1" si="19"/>
        <v>0</v>
      </c>
      <c r="T111" s="362">
        <f t="shared" ca="1" si="19"/>
        <v>0</v>
      </c>
      <c r="U111" s="362">
        <f t="shared" ca="1" si="19"/>
        <v>0</v>
      </c>
      <c r="V111" s="360"/>
      <c r="W111" s="118"/>
      <c r="X111" s="21"/>
      <c r="Y111" s="21"/>
      <c r="Z111" s="21"/>
      <c r="AA111" s="378"/>
      <c r="AB111" s="378"/>
      <c r="AC111" s="14"/>
      <c r="AD111" s="378"/>
      <c r="AE111" s="14"/>
      <c r="AF111" s="14"/>
      <c r="AG111" s="14"/>
    </row>
    <row r="112" spans="1:33" x14ac:dyDescent="0.2">
      <c r="A112" s="127" t="s">
        <v>95</v>
      </c>
      <c r="B112" s="53"/>
      <c r="C112" s="347"/>
      <c r="D112" s="151"/>
      <c r="E112" s="347"/>
      <c r="F112" s="141" t="s">
        <v>449</v>
      </c>
      <c r="G112" s="142"/>
      <c r="H112" s="203" t="str">
        <f ca="1">+H223</f>
        <v/>
      </c>
      <c r="I112" s="203" t="str">
        <f t="shared" ref="I112:U112" ca="1" si="20">+I223</f>
        <v/>
      </c>
      <c r="J112" s="203" t="str">
        <f t="shared" ca="1" si="20"/>
        <v/>
      </c>
      <c r="K112" s="203" t="str">
        <f t="shared" ca="1" si="20"/>
        <v/>
      </c>
      <c r="L112" s="203" t="str">
        <f t="shared" ca="1" si="20"/>
        <v/>
      </c>
      <c r="M112" s="203" t="str">
        <f t="shared" ca="1" si="20"/>
        <v/>
      </c>
      <c r="N112" s="203" t="str">
        <f t="shared" ca="1" si="20"/>
        <v/>
      </c>
      <c r="O112" s="203" t="str">
        <f t="shared" ca="1" si="20"/>
        <v/>
      </c>
      <c r="P112" s="203" t="str">
        <f t="shared" ca="1" si="20"/>
        <v/>
      </c>
      <c r="Q112" s="203" t="str">
        <f t="shared" ca="1" si="20"/>
        <v/>
      </c>
      <c r="R112" s="203" t="str">
        <f t="shared" ca="1" si="20"/>
        <v/>
      </c>
      <c r="S112" s="203" t="str">
        <f t="shared" ca="1" si="20"/>
        <v/>
      </c>
      <c r="T112" s="203" t="str">
        <f t="shared" ca="1" si="20"/>
        <v/>
      </c>
      <c r="U112" s="203" t="str">
        <f t="shared" ca="1" si="20"/>
        <v/>
      </c>
      <c r="V112" s="360"/>
      <c r="W112" s="118"/>
      <c r="X112" s="21"/>
      <c r="Y112" s="21"/>
      <c r="Z112" s="21"/>
      <c r="AA112" s="378"/>
      <c r="AB112" s="378"/>
      <c r="AC112" s="14"/>
      <c r="AD112" s="378"/>
      <c r="AE112" s="14"/>
      <c r="AF112" s="14"/>
      <c r="AG112" s="14"/>
    </row>
    <row r="113" spans="1:33" x14ac:dyDescent="0.2">
      <c r="A113" s="127" t="s">
        <v>95</v>
      </c>
      <c r="B113" s="53"/>
      <c r="C113" s="53"/>
      <c r="D113" s="151"/>
      <c r="E113" s="53"/>
      <c r="F113" s="142"/>
      <c r="G113" s="142"/>
      <c r="H113" s="360"/>
      <c r="I113" s="360"/>
      <c r="J113" s="360"/>
      <c r="K113" s="360"/>
      <c r="L113" s="360"/>
      <c r="M113" s="360"/>
      <c r="N113" s="360"/>
      <c r="O113" s="360"/>
      <c r="P113" s="360"/>
      <c r="Q113" s="360"/>
      <c r="R113" s="360"/>
      <c r="S113" s="360"/>
      <c r="T113" s="360"/>
      <c r="U113" s="360"/>
      <c r="V113" s="360"/>
      <c r="W113" s="118"/>
      <c r="X113" s="21"/>
      <c r="Y113" s="21"/>
      <c r="Z113" s="21"/>
      <c r="AA113" s="378"/>
      <c r="AB113" s="378"/>
      <c r="AC113" s="14"/>
      <c r="AD113" s="378"/>
      <c r="AE113" s="14"/>
      <c r="AF113" s="14"/>
      <c r="AG113" s="14"/>
    </row>
    <row r="114" spans="1:33" x14ac:dyDescent="0.2">
      <c r="A114" s="127" t="s">
        <v>95</v>
      </c>
      <c r="B114" s="34"/>
      <c r="C114" s="34"/>
      <c r="D114" s="34"/>
      <c r="E114" s="194" t="s">
        <v>348</v>
      </c>
      <c r="F114" s="194" t="s">
        <v>203</v>
      </c>
      <c r="G114" s="21"/>
      <c r="H114" s="205"/>
      <c r="I114" s="205"/>
      <c r="J114" s="205"/>
      <c r="K114" s="205"/>
      <c r="L114" s="205"/>
      <c r="M114" s="205"/>
      <c r="N114" s="205"/>
      <c r="O114" s="205"/>
      <c r="P114" s="205"/>
      <c r="Q114" s="205"/>
      <c r="R114" s="205"/>
      <c r="S114" s="205"/>
      <c r="T114" s="205"/>
      <c r="U114" s="311"/>
      <c r="V114" s="288"/>
      <c r="W114" s="118"/>
      <c r="X114" s="21"/>
      <c r="Y114" s="21"/>
      <c r="Z114" s="21"/>
      <c r="AA114" s="378"/>
      <c r="AB114" s="378"/>
      <c r="AC114" s="14"/>
      <c r="AD114" s="378"/>
      <c r="AE114" s="14"/>
      <c r="AF114" s="14"/>
      <c r="AG114" s="14"/>
    </row>
    <row r="115" spans="1:33" x14ac:dyDescent="0.2">
      <c r="A115" s="127" t="s">
        <v>95</v>
      </c>
      <c r="B115" s="34"/>
      <c r="C115" s="34"/>
      <c r="D115" s="34"/>
      <c r="E115" s="194" t="s">
        <v>348</v>
      </c>
      <c r="F115" s="194" t="s">
        <v>203</v>
      </c>
      <c r="G115" s="21"/>
      <c r="H115" s="205"/>
      <c r="I115" s="205"/>
      <c r="J115" s="205"/>
      <c r="K115" s="205"/>
      <c r="L115" s="205"/>
      <c r="M115" s="205"/>
      <c r="N115" s="205"/>
      <c r="O115" s="205"/>
      <c r="P115" s="205"/>
      <c r="Q115" s="205"/>
      <c r="R115" s="205"/>
      <c r="S115" s="205"/>
      <c r="T115" s="205"/>
      <c r="U115" s="311"/>
      <c r="V115" s="288"/>
      <c r="W115" s="118"/>
      <c r="X115" s="21"/>
      <c r="Y115" s="21"/>
      <c r="Z115" s="21"/>
      <c r="AA115" s="378"/>
      <c r="AB115" s="378"/>
      <c r="AC115" s="14"/>
      <c r="AD115" s="378"/>
      <c r="AE115" s="14"/>
      <c r="AF115" s="14"/>
      <c r="AG115" s="14"/>
    </row>
    <row r="116" spans="1:33" x14ac:dyDescent="0.2">
      <c r="A116" s="127" t="s">
        <v>95</v>
      </c>
      <c r="B116" s="34"/>
      <c r="C116" s="34"/>
      <c r="D116" s="34"/>
      <c r="E116" s="194" t="s">
        <v>348</v>
      </c>
      <c r="F116" s="194" t="s">
        <v>203</v>
      </c>
      <c r="G116" s="21"/>
      <c r="H116" s="205"/>
      <c r="I116" s="205"/>
      <c r="J116" s="205"/>
      <c r="K116" s="205"/>
      <c r="L116" s="205"/>
      <c r="M116" s="205"/>
      <c r="N116" s="205"/>
      <c r="O116" s="205"/>
      <c r="P116" s="205"/>
      <c r="Q116" s="205"/>
      <c r="R116" s="205"/>
      <c r="S116" s="205"/>
      <c r="T116" s="205"/>
      <c r="U116" s="311"/>
      <c r="V116" s="204"/>
      <c r="W116" s="118"/>
      <c r="X116" s="21"/>
      <c r="Y116" s="21"/>
      <c r="Z116" s="21"/>
      <c r="AA116" s="378"/>
      <c r="AB116" s="378"/>
      <c r="AC116" s="14"/>
      <c r="AD116" s="378"/>
      <c r="AE116" s="14"/>
      <c r="AF116" s="14"/>
      <c r="AG116" s="14"/>
    </row>
    <row r="117" spans="1:33" ht="13.5" thickBot="1" x14ac:dyDescent="0.25">
      <c r="A117" s="126" t="s">
        <v>95</v>
      </c>
      <c r="B117" s="14"/>
      <c r="C117" s="14"/>
      <c r="D117" s="154" t="s">
        <v>362</v>
      </c>
      <c r="E117" s="224"/>
      <c r="F117" s="214" t="s">
        <v>22</v>
      </c>
      <c r="G117" s="76"/>
      <c r="H117" s="12">
        <f>+SUM(H114:H116)</f>
        <v>0</v>
      </c>
      <c r="I117" s="12">
        <f t="shared" ref="I117:U117" si="21">+SUM(I114:I116)</f>
        <v>0</v>
      </c>
      <c r="J117" s="12">
        <f t="shared" si="21"/>
        <v>0</v>
      </c>
      <c r="K117" s="12">
        <f t="shared" si="21"/>
        <v>0</v>
      </c>
      <c r="L117" s="12">
        <f t="shared" si="21"/>
        <v>0</v>
      </c>
      <c r="M117" s="12">
        <f t="shared" si="21"/>
        <v>0</v>
      </c>
      <c r="N117" s="12">
        <f t="shared" si="21"/>
        <v>0</v>
      </c>
      <c r="O117" s="12">
        <f t="shared" si="21"/>
        <v>0</v>
      </c>
      <c r="P117" s="12">
        <f t="shared" si="21"/>
        <v>0</v>
      </c>
      <c r="Q117" s="12">
        <f t="shared" si="21"/>
        <v>0</v>
      </c>
      <c r="R117" s="12">
        <f t="shared" si="21"/>
        <v>0</v>
      </c>
      <c r="S117" s="12">
        <f t="shared" si="21"/>
        <v>0</v>
      </c>
      <c r="T117" s="12">
        <f t="shared" si="21"/>
        <v>0</v>
      </c>
      <c r="U117" s="301">
        <f t="shared" si="21"/>
        <v>0</v>
      </c>
      <c r="V117" s="289"/>
      <c r="W117" s="118"/>
      <c r="X117" s="21"/>
      <c r="Y117" s="21"/>
      <c r="Z117" s="21"/>
      <c r="AA117" s="378"/>
      <c r="AB117" s="378"/>
      <c r="AC117" s="14"/>
      <c r="AD117" s="378"/>
      <c r="AE117" s="14"/>
      <c r="AF117" s="14"/>
      <c r="AG117" s="14"/>
    </row>
    <row r="118" spans="1:33" ht="13.5" thickBot="1" x14ac:dyDescent="0.25">
      <c r="A118" s="127" t="s">
        <v>95</v>
      </c>
      <c r="B118" s="53"/>
      <c r="C118" s="53"/>
      <c r="D118" s="151"/>
      <c r="E118" s="53"/>
      <c r="F118" s="142"/>
      <c r="G118" s="142"/>
      <c r="H118" s="360"/>
      <c r="I118" s="360"/>
      <c r="J118" s="360"/>
      <c r="K118" s="360"/>
      <c r="L118" s="360"/>
      <c r="M118" s="360"/>
      <c r="N118" s="360"/>
      <c r="O118" s="360"/>
      <c r="P118" s="360"/>
      <c r="Q118" s="360"/>
      <c r="R118" s="360"/>
      <c r="S118" s="360"/>
      <c r="T118" s="360"/>
      <c r="U118" s="360"/>
      <c r="V118" s="360"/>
      <c r="W118" s="118"/>
      <c r="X118" s="21"/>
      <c r="Y118" s="21"/>
      <c r="Z118" s="21"/>
      <c r="AA118" s="378"/>
      <c r="AB118" s="378"/>
      <c r="AC118" s="14"/>
      <c r="AD118" s="378"/>
      <c r="AE118" s="14"/>
      <c r="AF118" s="14"/>
      <c r="AG118" s="14"/>
    </row>
    <row r="119" spans="1:33" ht="13.5" thickBot="1" x14ac:dyDescent="0.25">
      <c r="A119" s="126" t="s">
        <v>94</v>
      </c>
      <c r="B119" s="425" t="s">
        <v>500</v>
      </c>
      <c r="C119" s="426"/>
      <c r="D119" s="426"/>
      <c r="E119" s="426"/>
      <c r="F119" s="426"/>
      <c r="G119" s="427"/>
      <c r="H119" s="427"/>
      <c r="I119" s="427"/>
      <c r="J119" s="427"/>
      <c r="K119" s="427"/>
      <c r="L119" s="427"/>
      <c r="M119" s="427"/>
      <c r="N119" s="427"/>
      <c r="O119" s="427"/>
      <c r="P119" s="427"/>
      <c r="Q119" s="427"/>
      <c r="R119" s="427"/>
      <c r="S119" s="427"/>
      <c r="T119" s="427"/>
      <c r="U119" s="427"/>
      <c r="V119" s="427"/>
      <c r="W119" s="428"/>
      <c r="X119" s="21"/>
      <c r="Y119" s="21"/>
      <c r="Z119" s="21"/>
      <c r="AA119" s="378"/>
      <c r="AB119" s="378"/>
      <c r="AC119" s="14"/>
      <c r="AD119" s="378"/>
      <c r="AE119" s="14"/>
      <c r="AF119" s="14"/>
      <c r="AG119" s="14"/>
    </row>
    <row r="120" spans="1:33" x14ac:dyDescent="0.2">
      <c r="A120" s="127" t="s">
        <v>94</v>
      </c>
      <c r="B120" s="259" t="s">
        <v>335</v>
      </c>
      <c r="C120" s="364" t="s">
        <v>259</v>
      </c>
      <c r="D120" s="365"/>
      <c r="E120" s="259" t="s">
        <v>379</v>
      </c>
      <c r="F120" s="121" t="s">
        <v>22</v>
      </c>
      <c r="G120" s="137"/>
      <c r="H120" s="366">
        <f t="shared" ref="H120:U121" si="22">+SUMIF($B$16:$B$73,$B120,H$16:H$73)</f>
        <v>0</v>
      </c>
      <c r="I120" s="366">
        <f t="shared" si="22"/>
        <v>0</v>
      </c>
      <c r="J120" s="366">
        <f t="shared" si="22"/>
        <v>0</v>
      </c>
      <c r="K120" s="366">
        <f t="shared" si="22"/>
        <v>0</v>
      </c>
      <c r="L120" s="366">
        <f t="shared" si="22"/>
        <v>0</v>
      </c>
      <c r="M120" s="366">
        <f t="shared" si="22"/>
        <v>0</v>
      </c>
      <c r="N120" s="366">
        <f t="shared" si="22"/>
        <v>0</v>
      </c>
      <c r="O120" s="366">
        <f t="shared" si="22"/>
        <v>0</v>
      </c>
      <c r="P120" s="366">
        <f t="shared" si="22"/>
        <v>0</v>
      </c>
      <c r="Q120" s="366">
        <f t="shared" si="22"/>
        <v>0</v>
      </c>
      <c r="R120" s="366">
        <f t="shared" si="22"/>
        <v>0</v>
      </c>
      <c r="S120" s="366">
        <f t="shared" si="22"/>
        <v>0</v>
      </c>
      <c r="T120" s="366">
        <f t="shared" si="22"/>
        <v>0</v>
      </c>
      <c r="U120" s="367">
        <f t="shared" si="22"/>
        <v>0</v>
      </c>
      <c r="V120" s="211">
        <f>+X120-W120</f>
        <v>0</v>
      </c>
      <c r="W120" s="210">
        <f>+IF($V$10&gt;Tablas!$N$117,0,IF($X$120+$X$121&gt;0,ROUND(MIN($V$197*0.4,$X$120+$X$121)/(X120+X121)*X120,2),0))</f>
        <v>0</v>
      </c>
      <c r="X120" s="123">
        <f t="shared" ref="X120:X121" si="23">+SUM(H120:U120)</f>
        <v>0</v>
      </c>
      <c r="Y120" s="21"/>
      <c r="Z120" s="21"/>
      <c r="AA120" s="378"/>
      <c r="AB120" s="378"/>
      <c r="AC120" s="14"/>
      <c r="AD120" s="378"/>
      <c r="AE120" s="14"/>
      <c r="AF120" s="14"/>
      <c r="AG120" s="14"/>
    </row>
    <row r="121" spans="1:33" x14ac:dyDescent="0.2">
      <c r="A121" s="127" t="s">
        <v>94</v>
      </c>
      <c r="B121" s="75" t="s">
        <v>381</v>
      </c>
      <c r="C121" s="207" t="s">
        <v>259</v>
      </c>
      <c r="D121" s="200"/>
      <c r="E121" s="75" t="s">
        <v>380</v>
      </c>
      <c r="F121" s="121" t="s">
        <v>22</v>
      </c>
      <c r="G121" s="137"/>
      <c r="H121" s="11">
        <f t="shared" si="22"/>
        <v>0</v>
      </c>
      <c r="I121" s="11">
        <f t="shared" si="22"/>
        <v>0</v>
      </c>
      <c r="J121" s="11">
        <f t="shared" si="22"/>
        <v>0</v>
      </c>
      <c r="K121" s="11">
        <f t="shared" si="22"/>
        <v>0</v>
      </c>
      <c r="L121" s="11">
        <f t="shared" si="22"/>
        <v>0</v>
      </c>
      <c r="M121" s="11">
        <f t="shared" si="22"/>
        <v>0</v>
      </c>
      <c r="N121" s="11">
        <f t="shared" si="22"/>
        <v>0</v>
      </c>
      <c r="O121" s="11">
        <f t="shared" si="22"/>
        <v>0</v>
      </c>
      <c r="P121" s="11">
        <f t="shared" si="22"/>
        <v>0</v>
      </c>
      <c r="Q121" s="11">
        <f t="shared" si="22"/>
        <v>0</v>
      </c>
      <c r="R121" s="11">
        <f t="shared" si="22"/>
        <v>0</v>
      </c>
      <c r="S121" s="11">
        <f t="shared" si="22"/>
        <v>0</v>
      </c>
      <c r="T121" s="11">
        <f t="shared" si="22"/>
        <v>0</v>
      </c>
      <c r="U121" s="112">
        <f t="shared" si="22"/>
        <v>0</v>
      </c>
      <c r="V121" s="211">
        <f>+X121-W121</f>
        <v>0</v>
      </c>
      <c r="W121" s="210">
        <f>+IF(V10&gt;Tablas!$N$117,0,IF($X$120+$X$121&gt;0,ROUND(MIN($V$197*0.4,$X$120+$X$121)-W120,2),0))</f>
        <v>0</v>
      </c>
      <c r="X121" s="123">
        <f t="shared" si="23"/>
        <v>0</v>
      </c>
      <c r="Y121" s="21"/>
      <c r="Z121" s="21"/>
      <c r="AA121" s="378"/>
      <c r="AB121" s="378"/>
      <c r="AC121" s="14"/>
      <c r="AD121" s="378"/>
      <c r="AE121" s="14"/>
      <c r="AF121" s="14"/>
      <c r="AG121" s="14"/>
    </row>
    <row r="122" spans="1:33" x14ac:dyDescent="0.2">
      <c r="A122" s="127" t="s">
        <v>94</v>
      </c>
      <c r="B122" s="75" t="s">
        <v>337</v>
      </c>
      <c r="C122" s="75"/>
      <c r="D122" s="200"/>
      <c r="E122" s="75" t="s">
        <v>382</v>
      </c>
      <c r="F122" s="121" t="s">
        <v>22</v>
      </c>
      <c r="G122" s="137"/>
      <c r="H122" s="11">
        <f>IF(H3&gt;0,IF(H$10&lt;=HLOOKUP(H3,Tablas!$B$112:$N$117,6,FALSE),IF(H120+H121&lt;&gt;0,ROUND(MIN((H120+H121),(H$197-G$197)*0.4)/(H120+H121)*H120,2),0),0),0)</f>
        <v>0</v>
      </c>
      <c r="I122" s="11">
        <f>IF(I3&gt;0,IF(I$10&lt;=HLOOKUP(I3,Tablas!$B$112:$N$117,6,FALSE),IF(I120+I121&lt;&gt;0,ROUND(MIN((I120+I121),(I$197-H$197)*0.4)/(I120+I121)*I120,2),0),0),0)</f>
        <v>0</v>
      </c>
      <c r="J122" s="11">
        <f>IF(J3&gt;0,IF(J$10&lt;=HLOOKUP(J3,Tablas!$B$112:$N$117,6,FALSE),IF(J120+J121&lt;&gt;0,ROUND(MIN((J120+J121),(J$197-I$197)*0.4)/(J120+J121)*J120,2),0),0),0)</f>
        <v>0</v>
      </c>
      <c r="K122" s="11">
        <f>IF(K3&gt;0,IF(K$10&lt;=HLOOKUP(K3,Tablas!$B$112:$N$117,6,FALSE),IF(K120+K121&lt;&gt;0,ROUND(MIN((K120+K121),(K$197-J$197)*0.4)/(K120+K121)*K120,2),0),0),0)</f>
        <v>0</v>
      </c>
      <c r="L122" s="11">
        <f>IF(L3&gt;0,IF(L$10&lt;=HLOOKUP(L3,Tablas!$B$112:$N$117,6,FALSE),IF(L120+L121&lt;&gt;0,ROUND(MIN((L120+L121),(L$197-K$197)*0.4)/(L120+L121)*L120,2),0),0),0)</f>
        <v>0</v>
      </c>
      <c r="M122" s="11">
        <f>IF(M3&gt;0,IF(M$10&lt;=HLOOKUP(M3,Tablas!$B$112:$N$117,6,FALSE),IF(M120+M121&lt;&gt;0,ROUND(MIN((M120+M121),(M$197-L$197)*0.4)/(M120+M121)*M120,2),0),0),0)</f>
        <v>0</v>
      </c>
      <c r="N122" s="11">
        <f>IF(N3&gt;0,IF(N$10&lt;=HLOOKUP(N3,Tablas!$B$112:$N$117,6,FALSE),IF(N120+N121&lt;&gt;0,ROUND(MIN((N120+N121),(N$197-M$197)*0.4)/(N120+N121)*N120,2),0),0),0)</f>
        <v>0</v>
      </c>
      <c r="O122" s="11">
        <f>IF(O3&gt;0,IF(O$10&lt;=HLOOKUP(O3,Tablas!$B$112:$N$117,6,FALSE),IF(O120+O121&lt;&gt;0,ROUND(MIN((O120+O121),(O$197-N$197)*0.4)/(O120+O121)*O120,2),0),0),0)</f>
        <v>0</v>
      </c>
      <c r="P122" s="11">
        <f>IF(P3&gt;0,IF(P$10&lt;=HLOOKUP(P3,Tablas!$B$112:$N$117,6,FALSE),IF(P120+P121&lt;&gt;0,ROUND(MIN((P120+P121),(P$197-O$197)*0.4)/(P120+P121)*P120,2),0),0),0)</f>
        <v>0</v>
      </c>
      <c r="Q122" s="11">
        <f>IF(Q3&gt;0,IF(Q$10&lt;=HLOOKUP(Q3,Tablas!$B$112:$N$117,6,FALSE),IF(Q120+Q121&lt;&gt;0,ROUND(MIN((Q120+Q121),(Q$197-P$197)*0.4)/(Q120+Q121)*Q120,2),0),0),0)</f>
        <v>0</v>
      </c>
      <c r="R122" s="11">
        <f>IF(R3&gt;0,IF(R$10&lt;=HLOOKUP(R3,Tablas!$B$112:$N$117,6,FALSE),IF(R120+R121&lt;&gt;0,ROUND(MIN((R120+R121),(R$197-Q$197)*0.4)/(R120+R121)*R120,2),0),0),0)</f>
        <v>0</v>
      </c>
      <c r="S122" s="11">
        <f>IF(S3&gt;0,IF(S$10&lt;=HLOOKUP(S3,Tablas!$B$112:$N$117,6,FALSE),IF(S120+S121&lt;&gt;0,ROUND(MIN((S120+S121),(S$197-R$197)*0.4)/(S120+S121)*S120,2),0),0),0)</f>
        <v>0</v>
      </c>
      <c r="T122" s="11">
        <f>IF(T3&gt;0,IF(T$10&lt;=HLOOKUP(T3,Tablas!$B$112:$N$117,6,FALSE),IF(T120+T121&lt;&gt;0,ROUND(MIN((T120+T121),(T$197-S$197)*0.4)/(T120+T121)*T120,2),0),0),0)</f>
        <v>0</v>
      </c>
      <c r="U122" s="112">
        <f>IF(U3&gt;0,IF(U$10&lt;=HLOOKUP(U3,Tablas!$B$112:$N$117,6,FALSE),IF(U120+U121&lt;&gt;0,ROUND(MIN((U120+U121),(U$197-T$197)*0.4)/(U120+U121)*U120,2),0),0),0)</f>
        <v>0</v>
      </c>
      <c r="V122" s="319"/>
      <c r="W122" s="209"/>
      <c r="X122" s="21"/>
      <c r="Y122" s="21"/>
      <c r="Z122" s="21"/>
      <c r="AA122" s="378"/>
      <c r="AB122" s="378"/>
      <c r="AC122" s="14"/>
      <c r="AD122" s="378"/>
      <c r="AE122" s="14"/>
      <c r="AF122" s="14"/>
      <c r="AG122" s="14"/>
    </row>
    <row r="123" spans="1:33" x14ac:dyDescent="0.2">
      <c r="A123" s="127" t="s">
        <v>94</v>
      </c>
      <c r="B123" s="75" t="s">
        <v>338</v>
      </c>
      <c r="C123" s="200"/>
      <c r="D123" s="200"/>
      <c r="E123" s="75" t="s">
        <v>383</v>
      </c>
      <c r="F123" s="121" t="s">
        <v>22</v>
      </c>
      <c r="G123" s="137"/>
      <c r="H123" s="11">
        <f>IF(H3&gt;0,IF(H$10&lt;=HLOOKUP(H3,Tablas!$B$112:$N$117,6,FALSE),ROUND(MIN((H121+H122),(H$197-G$197)*0.4),2)-H122,0),0)</f>
        <v>0</v>
      </c>
      <c r="I123" s="11">
        <f>IF(I3&gt;0,IF(I$10&lt;=HLOOKUP(I3,Tablas!$B$112:$N$117,6,FALSE),ROUND(MIN((I121+I122),(I$197-H$197)*0.4),2)-I122,0),0)</f>
        <v>0</v>
      </c>
      <c r="J123" s="11">
        <f>IF(J3&gt;0,IF(J$10&lt;=HLOOKUP(J3,Tablas!$B$112:$N$117,6,FALSE),ROUND(MIN((J121+J122),(J$197-I$197)*0.4),2)-J122,0),0)</f>
        <v>0</v>
      </c>
      <c r="K123" s="11">
        <f>IF(K3&gt;0,IF(K$10&lt;=HLOOKUP(K3,Tablas!$B$112:$N$117,6,FALSE),ROUND(MIN((K121+K122),(K$197-J$197)*0.4),2)-K122,0),0)</f>
        <v>0</v>
      </c>
      <c r="L123" s="11">
        <f>IF(L3&gt;0,IF(L$10&lt;=HLOOKUP(L3,Tablas!$B$112:$N$117,6,FALSE),ROUND(MIN((L121+L122),(L$197-K$197)*0.4),2)-L122,0),0)</f>
        <v>0</v>
      </c>
      <c r="M123" s="11">
        <f>IF(M3&gt;0,IF(M$10&lt;=HLOOKUP(M3,Tablas!$B$112:$N$117,6,FALSE),ROUND(MIN((M121+M122),(M$197-L$197)*0.4),2)-M122,0),0)</f>
        <v>0</v>
      </c>
      <c r="N123" s="11">
        <f>IF(N3&gt;0,IF(N$10&lt;=HLOOKUP(N3,Tablas!$B$112:$N$117,6,FALSE),ROUND(MIN((N121+N122),(N$197-M$197)*0.4),2)-N122,0),0)</f>
        <v>0</v>
      </c>
      <c r="O123" s="11">
        <f>IF(O3&gt;0,IF(O$10&lt;=HLOOKUP(O3,Tablas!$B$112:$N$117,6,FALSE),ROUND(MIN((O121+O122),(O$197-N$197)*0.4),2)-O122,0),0)</f>
        <v>0</v>
      </c>
      <c r="P123" s="11">
        <f>IF(P3&gt;0,IF(P$10&lt;=HLOOKUP(P3,Tablas!$B$112:$N$117,6,FALSE),ROUND(MIN((P121+P122),(P$197-O$197)*0.4),2)-P122,0),0)</f>
        <v>0</v>
      </c>
      <c r="Q123" s="11">
        <f>IF(Q3&gt;0,IF(Q$10&lt;=HLOOKUP(Q3,Tablas!$B$112:$N$117,6,FALSE),ROUND(MIN((Q121+Q122),(Q$197-P$197)*0.4),2)-Q122,0),0)</f>
        <v>0</v>
      </c>
      <c r="R123" s="11">
        <f>IF(R3&gt;0,IF(R$10&lt;=HLOOKUP(R3,Tablas!$B$112:$N$117,6,FALSE),ROUND(MIN((R121+R122),(R$197-Q$197)*0.4),2)-R122,0),0)</f>
        <v>0</v>
      </c>
      <c r="S123" s="11">
        <f>IF(S3&gt;0,IF(S$10&lt;=HLOOKUP(S3,Tablas!$B$112:$N$117,6,FALSE),ROUND(MIN((S121+S122),(S$197-R$197)*0.4),2)-S122,0),0)</f>
        <v>0</v>
      </c>
      <c r="T123" s="11">
        <f>IF(T3&gt;0,IF(T$10&lt;=HLOOKUP(T3,Tablas!$B$112:$N$117,6,FALSE),ROUND(MIN((T121+T122),(T$197-S$197)*0.4),2)-T122,0),0)</f>
        <v>0</v>
      </c>
      <c r="U123" s="112">
        <f>IF(U3&gt;0,IF(U$10&lt;=HLOOKUP(U3,Tablas!$B$112:$N$117,6,FALSE),ROUND(MIN((U121+U122),(U$197-T$197)*0.4),2)-U122,0),0)</f>
        <v>0</v>
      </c>
      <c r="V123" s="319"/>
      <c r="W123" s="209"/>
      <c r="X123" s="21"/>
      <c r="Y123" s="21"/>
      <c r="Z123" s="21"/>
      <c r="AA123" s="378"/>
      <c r="AB123" s="378"/>
      <c r="AC123" s="14"/>
      <c r="AD123" s="378"/>
      <c r="AE123" s="14"/>
      <c r="AF123" s="14"/>
      <c r="AG123" s="14"/>
    </row>
    <row r="124" spans="1:33" x14ac:dyDescent="0.2">
      <c r="A124" s="127" t="s">
        <v>94</v>
      </c>
      <c r="B124" s="75" t="s">
        <v>145</v>
      </c>
      <c r="C124" s="200"/>
      <c r="D124" s="200"/>
      <c r="E124" s="75" t="s">
        <v>384</v>
      </c>
      <c r="F124" s="121" t="s">
        <v>22</v>
      </c>
      <c r="G124" s="137"/>
      <c r="H124" s="11">
        <f>+H120-H122</f>
        <v>0</v>
      </c>
      <c r="I124" s="11">
        <f t="shared" ref="I124:U125" si="24">+I120-I122</f>
        <v>0</v>
      </c>
      <c r="J124" s="11">
        <f t="shared" si="24"/>
        <v>0</v>
      </c>
      <c r="K124" s="11">
        <f t="shared" si="24"/>
        <v>0</v>
      </c>
      <c r="L124" s="11">
        <f t="shared" si="24"/>
        <v>0</v>
      </c>
      <c r="M124" s="11">
        <f t="shared" si="24"/>
        <v>0</v>
      </c>
      <c r="N124" s="11">
        <f t="shared" si="24"/>
        <v>0</v>
      </c>
      <c r="O124" s="11">
        <f t="shared" si="24"/>
        <v>0</v>
      </c>
      <c r="P124" s="11">
        <f t="shared" si="24"/>
        <v>0</v>
      </c>
      <c r="Q124" s="11">
        <f t="shared" si="24"/>
        <v>0</v>
      </c>
      <c r="R124" s="11">
        <f t="shared" si="24"/>
        <v>0</v>
      </c>
      <c r="S124" s="11">
        <f t="shared" si="24"/>
        <v>0</v>
      </c>
      <c r="T124" s="11">
        <f t="shared" si="24"/>
        <v>0</v>
      </c>
      <c r="U124" s="112">
        <f t="shared" si="24"/>
        <v>0</v>
      </c>
      <c r="V124" s="319"/>
      <c r="W124" s="209"/>
      <c r="X124" s="21"/>
      <c r="Y124" s="21"/>
      <c r="Z124" s="21"/>
      <c r="AA124" s="378"/>
      <c r="AB124" s="378"/>
      <c r="AC124" s="14"/>
      <c r="AD124" s="378"/>
      <c r="AE124" s="14"/>
      <c r="AF124" s="14"/>
      <c r="AG124" s="14"/>
    </row>
    <row r="125" spans="1:33" x14ac:dyDescent="0.2">
      <c r="A125" s="127" t="s">
        <v>94</v>
      </c>
      <c r="B125" s="75" t="s">
        <v>147</v>
      </c>
      <c r="C125" s="200"/>
      <c r="D125" s="200"/>
      <c r="E125" s="75" t="s">
        <v>385</v>
      </c>
      <c r="F125" s="121" t="s">
        <v>22</v>
      </c>
      <c r="G125" s="137"/>
      <c r="H125" s="11">
        <f>+H121-H123</f>
        <v>0</v>
      </c>
      <c r="I125" s="11">
        <f t="shared" si="24"/>
        <v>0</v>
      </c>
      <c r="J125" s="11">
        <f t="shared" si="24"/>
        <v>0</v>
      </c>
      <c r="K125" s="11">
        <f t="shared" si="24"/>
        <v>0</v>
      </c>
      <c r="L125" s="11">
        <f t="shared" si="24"/>
        <v>0</v>
      </c>
      <c r="M125" s="11">
        <f t="shared" si="24"/>
        <v>0</v>
      </c>
      <c r="N125" s="11">
        <f t="shared" si="24"/>
        <v>0</v>
      </c>
      <c r="O125" s="11">
        <f t="shared" si="24"/>
        <v>0</v>
      </c>
      <c r="P125" s="11">
        <f t="shared" si="24"/>
        <v>0</v>
      </c>
      <c r="Q125" s="11">
        <f t="shared" si="24"/>
        <v>0</v>
      </c>
      <c r="R125" s="11">
        <f t="shared" si="24"/>
        <v>0</v>
      </c>
      <c r="S125" s="11">
        <f t="shared" si="24"/>
        <v>0</v>
      </c>
      <c r="T125" s="11">
        <f t="shared" si="24"/>
        <v>0</v>
      </c>
      <c r="U125" s="112">
        <f t="shared" si="24"/>
        <v>0</v>
      </c>
      <c r="V125" s="319"/>
      <c r="W125" s="209"/>
      <c r="X125" s="21"/>
      <c r="Y125" s="21"/>
      <c r="Z125" s="21"/>
      <c r="AA125" s="378"/>
      <c r="AB125" s="378"/>
      <c r="AC125" s="14"/>
      <c r="AD125" s="378"/>
      <c r="AE125" s="14"/>
      <c r="AF125" s="14"/>
      <c r="AG125" s="14"/>
    </row>
    <row r="126" spans="1:33" x14ac:dyDescent="0.2">
      <c r="A126" s="127" t="s">
        <v>94</v>
      </c>
      <c r="B126" s="75" t="s">
        <v>352</v>
      </c>
      <c r="C126" s="75" t="s">
        <v>260</v>
      </c>
      <c r="D126" s="200"/>
      <c r="E126" s="75" t="s">
        <v>355</v>
      </c>
      <c r="F126" s="121" t="s">
        <v>22</v>
      </c>
      <c r="G126" s="137"/>
      <c r="H126" s="11">
        <f t="shared" ref="H126:U127" si="25">+SUMIF($B$16:$B$73,$B126,H$16:H$73)</f>
        <v>0</v>
      </c>
      <c r="I126" s="11">
        <f t="shared" si="25"/>
        <v>0</v>
      </c>
      <c r="J126" s="11">
        <f t="shared" si="25"/>
        <v>0</v>
      </c>
      <c r="K126" s="11">
        <f t="shared" si="25"/>
        <v>0</v>
      </c>
      <c r="L126" s="11">
        <f t="shared" si="25"/>
        <v>0</v>
      </c>
      <c r="M126" s="11">
        <f t="shared" si="25"/>
        <v>0</v>
      </c>
      <c r="N126" s="11">
        <f t="shared" si="25"/>
        <v>0</v>
      </c>
      <c r="O126" s="11">
        <f t="shared" si="25"/>
        <v>0</v>
      </c>
      <c r="P126" s="11">
        <f t="shared" si="25"/>
        <v>0</v>
      </c>
      <c r="Q126" s="11">
        <f t="shared" si="25"/>
        <v>0</v>
      </c>
      <c r="R126" s="11">
        <f t="shared" si="25"/>
        <v>0</v>
      </c>
      <c r="S126" s="11">
        <f t="shared" si="25"/>
        <v>0</v>
      </c>
      <c r="T126" s="11">
        <f t="shared" si="25"/>
        <v>0</v>
      </c>
      <c r="U126" s="112">
        <f t="shared" si="25"/>
        <v>0</v>
      </c>
      <c r="V126" s="211">
        <f>+X126-W126</f>
        <v>0</v>
      </c>
      <c r="W126" s="210">
        <f>IF($X$126+$X$127&gt;0,ROUND(MIN($V$197*0.4,$X$126+$X$127)/($X$126+$X$127)*X126,2),0)</f>
        <v>0</v>
      </c>
      <c r="X126" s="123">
        <f t="shared" ref="X126:X127" si="26">+SUM(H126:U126)</f>
        <v>0</v>
      </c>
      <c r="Y126" s="21"/>
      <c r="Z126" s="21"/>
      <c r="AA126" s="378"/>
      <c r="AB126" s="378"/>
      <c r="AC126" s="14"/>
      <c r="AD126" s="378"/>
      <c r="AE126" s="14"/>
      <c r="AF126" s="14"/>
      <c r="AG126" s="14"/>
    </row>
    <row r="127" spans="1:33" x14ac:dyDescent="0.2">
      <c r="A127" s="127" t="s">
        <v>94</v>
      </c>
      <c r="B127" s="75" t="s">
        <v>336</v>
      </c>
      <c r="C127" s="75" t="s">
        <v>260</v>
      </c>
      <c r="D127" s="200"/>
      <c r="E127" s="75" t="s">
        <v>356</v>
      </c>
      <c r="F127" s="121" t="s">
        <v>22</v>
      </c>
      <c r="G127" s="137"/>
      <c r="H127" s="11">
        <f t="shared" si="25"/>
        <v>0</v>
      </c>
      <c r="I127" s="11">
        <f t="shared" si="25"/>
        <v>0</v>
      </c>
      <c r="J127" s="11">
        <f t="shared" si="25"/>
        <v>0</v>
      </c>
      <c r="K127" s="11">
        <f t="shared" si="25"/>
        <v>0</v>
      </c>
      <c r="L127" s="11">
        <f t="shared" si="25"/>
        <v>0</v>
      </c>
      <c r="M127" s="11">
        <f t="shared" si="25"/>
        <v>0</v>
      </c>
      <c r="N127" s="11">
        <f t="shared" si="25"/>
        <v>0</v>
      </c>
      <c r="O127" s="11">
        <f t="shared" si="25"/>
        <v>0</v>
      </c>
      <c r="P127" s="11">
        <f t="shared" si="25"/>
        <v>0</v>
      </c>
      <c r="Q127" s="11">
        <f t="shared" si="25"/>
        <v>0</v>
      </c>
      <c r="R127" s="11">
        <f t="shared" si="25"/>
        <v>0</v>
      </c>
      <c r="S127" s="11">
        <f t="shared" si="25"/>
        <v>0</v>
      </c>
      <c r="T127" s="11">
        <f t="shared" si="25"/>
        <v>0</v>
      </c>
      <c r="U127" s="112">
        <f t="shared" si="25"/>
        <v>0</v>
      </c>
      <c r="V127" s="211">
        <f>+X127-W127</f>
        <v>0</v>
      </c>
      <c r="W127" s="210">
        <f>IF($X$126+$X$127&gt;0,ROUND(MIN($V$197*0.4,$X$126+$X$127),2)-W126,0)</f>
        <v>0</v>
      </c>
      <c r="X127" s="123">
        <f t="shared" si="26"/>
        <v>0</v>
      </c>
      <c r="Y127" s="21"/>
      <c r="Z127" s="21"/>
      <c r="AA127" s="378"/>
      <c r="AB127" s="378"/>
      <c r="AC127" s="14"/>
      <c r="AD127" s="378"/>
      <c r="AE127" s="14"/>
      <c r="AF127" s="14"/>
      <c r="AG127" s="14"/>
    </row>
    <row r="128" spans="1:33" x14ac:dyDescent="0.2">
      <c r="A128" s="127" t="s">
        <v>94</v>
      </c>
      <c r="B128" s="75" t="s">
        <v>337</v>
      </c>
      <c r="C128" s="200"/>
      <c r="D128" s="200"/>
      <c r="E128" s="75" t="s">
        <v>358</v>
      </c>
      <c r="F128" s="121" t="s">
        <v>22</v>
      </c>
      <c r="G128" s="137"/>
      <c r="H128" s="11">
        <f t="shared" ref="H128:U128" si="27">+IF(H126+H127&lt;&gt;0,ROUND(MIN((H126+H127),(H$197-G$197)*H91)/(H126+H127)*H126,2),0)</f>
        <v>0</v>
      </c>
      <c r="I128" s="11">
        <f t="shared" si="27"/>
        <v>0</v>
      </c>
      <c r="J128" s="11">
        <f t="shared" si="27"/>
        <v>0</v>
      </c>
      <c r="K128" s="11">
        <f t="shared" si="27"/>
        <v>0</v>
      </c>
      <c r="L128" s="11">
        <f t="shared" si="27"/>
        <v>0</v>
      </c>
      <c r="M128" s="11">
        <f t="shared" si="27"/>
        <v>0</v>
      </c>
      <c r="N128" s="11">
        <f t="shared" si="27"/>
        <v>0</v>
      </c>
      <c r="O128" s="11">
        <f t="shared" si="27"/>
        <v>0</v>
      </c>
      <c r="P128" s="11">
        <f t="shared" si="27"/>
        <v>0</v>
      </c>
      <c r="Q128" s="11">
        <f t="shared" si="27"/>
        <v>0</v>
      </c>
      <c r="R128" s="11">
        <f t="shared" si="27"/>
        <v>0</v>
      </c>
      <c r="S128" s="11">
        <f t="shared" si="27"/>
        <v>0</v>
      </c>
      <c r="T128" s="11">
        <f t="shared" si="27"/>
        <v>0</v>
      </c>
      <c r="U128" s="112">
        <f t="shared" si="27"/>
        <v>0</v>
      </c>
      <c r="V128" s="319"/>
      <c r="W128" s="209"/>
      <c r="X128" s="21"/>
      <c r="Y128" s="21"/>
      <c r="Z128" s="21"/>
      <c r="AA128" s="378"/>
      <c r="AB128" s="378"/>
      <c r="AC128" s="14"/>
      <c r="AD128" s="378"/>
      <c r="AE128" s="14"/>
      <c r="AF128" s="14"/>
      <c r="AG128" s="14"/>
    </row>
    <row r="129" spans="1:33" x14ac:dyDescent="0.2">
      <c r="A129" s="127" t="s">
        <v>94</v>
      </c>
      <c r="B129" s="75" t="s">
        <v>338</v>
      </c>
      <c r="C129" s="200"/>
      <c r="D129" s="200"/>
      <c r="E129" s="75" t="s">
        <v>357</v>
      </c>
      <c r="F129" s="121" t="s">
        <v>22</v>
      </c>
      <c r="G129" s="137"/>
      <c r="H129" s="11">
        <f t="shared" ref="H129:U129" si="28">+ROUND(MIN((H127+H128),(H$197-G$197)*H91),2)-H128</f>
        <v>0</v>
      </c>
      <c r="I129" s="11">
        <f t="shared" si="28"/>
        <v>0</v>
      </c>
      <c r="J129" s="11">
        <f t="shared" si="28"/>
        <v>0</v>
      </c>
      <c r="K129" s="11">
        <f t="shared" si="28"/>
        <v>0</v>
      </c>
      <c r="L129" s="11">
        <f t="shared" si="28"/>
        <v>0</v>
      </c>
      <c r="M129" s="11">
        <f t="shared" si="28"/>
        <v>0</v>
      </c>
      <c r="N129" s="11">
        <f t="shared" si="28"/>
        <v>0</v>
      </c>
      <c r="O129" s="11">
        <f t="shared" si="28"/>
        <v>0</v>
      </c>
      <c r="P129" s="11">
        <f t="shared" si="28"/>
        <v>0</v>
      </c>
      <c r="Q129" s="11">
        <f t="shared" si="28"/>
        <v>0</v>
      </c>
      <c r="R129" s="11">
        <f t="shared" si="28"/>
        <v>0</v>
      </c>
      <c r="S129" s="11">
        <f t="shared" si="28"/>
        <v>0</v>
      </c>
      <c r="T129" s="11">
        <f t="shared" si="28"/>
        <v>0</v>
      </c>
      <c r="U129" s="112">
        <f t="shared" si="28"/>
        <v>0</v>
      </c>
      <c r="V129" s="319"/>
      <c r="W129" s="209"/>
      <c r="X129" s="21"/>
      <c r="Y129" s="21"/>
      <c r="Z129" s="21"/>
      <c r="AA129" s="378"/>
      <c r="AB129" s="378"/>
      <c r="AC129" s="14"/>
      <c r="AD129" s="378"/>
      <c r="AE129" s="14"/>
      <c r="AF129" s="14"/>
      <c r="AG129" s="14"/>
    </row>
    <row r="130" spans="1:33" x14ac:dyDescent="0.2">
      <c r="A130" s="127" t="s">
        <v>94</v>
      </c>
      <c r="B130" s="75" t="s">
        <v>145</v>
      </c>
      <c r="C130" s="200"/>
      <c r="D130" s="200"/>
      <c r="E130" s="75" t="s">
        <v>359</v>
      </c>
      <c r="F130" s="121" t="s">
        <v>22</v>
      </c>
      <c r="G130" s="137"/>
      <c r="H130" s="11">
        <f>+H126-H128</f>
        <v>0</v>
      </c>
      <c r="I130" s="11">
        <f t="shared" ref="I130:U131" si="29">+I126-I128</f>
        <v>0</v>
      </c>
      <c r="J130" s="11">
        <f t="shared" si="29"/>
        <v>0</v>
      </c>
      <c r="K130" s="11">
        <f t="shared" si="29"/>
        <v>0</v>
      </c>
      <c r="L130" s="11">
        <f t="shared" si="29"/>
        <v>0</v>
      </c>
      <c r="M130" s="11">
        <f t="shared" si="29"/>
        <v>0</v>
      </c>
      <c r="N130" s="11">
        <f t="shared" si="29"/>
        <v>0</v>
      </c>
      <c r="O130" s="11">
        <f t="shared" si="29"/>
        <v>0</v>
      </c>
      <c r="P130" s="11">
        <f t="shared" si="29"/>
        <v>0</v>
      </c>
      <c r="Q130" s="11">
        <f t="shared" si="29"/>
        <v>0</v>
      </c>
      <c r="R130" s="11">
        <f t="shared" si="29"/>
        <v>0</v>
      </c>
      <c r="S130" s="11">
        <f t="shared" si="29"/>
        <v>0</v>
      </c>
      <c r="T130" s="11">
        <f t="shared" si="29"/>
        <v>0</v>
      </c>
      <c r="U130" s="112">
        <f t="shared" si="29"/>
        <v>0</v>
      </c>
      <c r="V130" s="319"/>
      <c r="W130" s="209"/>
      <c r="X130" s="21"/>
      <c r="Y130" s="21"/>
      <c r="Z130" s="21"/>
      <c r="AA130" s="378"/>
      <c r="AB130" s="378"/>
      <c r="AC130" s="14"/>
      <c r="AD130" s="378"/>
      <c r="AE130" s="14"/>
      <c r="AF130" s="14"/>
      <c r="AG130" s="14"/>
    </row>
    <row r="131" spans="1:33" x14ac:dyDescent="0.2">
      <c r="A131" s="127" t="s">
        <v>94</v>
      </c>
      <c r="B131" s="75" t="s">
        <v>147</v>
      </c>
      <c r="C131" s="200"/>
      <c r="D131" s="200"/>
      <c r="E131" s="75" t="s">
        <v>360</v>
      </c>
      <c r="F131" s="121" t="s">
        <v>22</v>
      </c>
      <c r="G131" s="137"/>
      <c r="H131" s="11">
        <f>+H127-H129</f>
        <v>0</v>
      </c>
      <c r="I131" s="11">
        <f t="shared" si="29"/>
        <v>0</v>
      </c>
      <c r="J131" s="11">
        <f t="shared" si="29"/>
        <v>0</v>
      </c>
      <c r="K131" s="11">
        <f t="shared" si="29"/>
        <v>0</v>
      </c>
      <c r="L131" s="11">
        <f t="shared" si="29"/>
        <v>0</v>
      </c>
      <c r="M131" s="11">
        <f t="shared" si="29"/>
        <v>0</v>
      </c>
      <c r="N131" s="11">
        <f t="shared" si="29"/>
        <v>0</v>
      </c>
      <c r="O131" s="11">
        <f t="shared" si="29"/>
        <v>0</v>
      </c>
      <c r="P131" s="11">
        <f t="shared" si="29"/>
        <v>0</v>
      </c>
      <c r="Q131" s="11">
        <f t="shared" si="29"/>
        <v>0</v>
      </c>
      <c r="R131" s="11">
        <f t="shared" si="29"/>
        <v>0</v>
      </c>
      <c r="S131" s="11">
        <f t="shared" si="29"/>
        <v>0</v>
      </c>
      <c r="T131" s="11">
        <f t="shared" si="29"/>
        <v>0</v>
      </c>
      <c r="U131" s="112">
        <f t="shared" si="29"/>
        <v>0</v>
      </c>
      <c r="V131" s="319"/>
      <c r="W131" s="209"/>
      <c r="X131" s="21"/>
      <c r="Y131" s="21"/>
      <c r="Z131" s="21"/>
      <c r="AA131" s="378"/>
      <c r="AB131" s="378"/>
      <c r="AC131" s="14"/>
      <c r="AD131" s="378"/>
      <c r="AE131" s="14"/>
      <c r="AF131" s="14"/>
      <c r="AG131" s="14"/>
    </row>
    <row r="132" spans="1:33" x14ac:dyDescent="0.2">
      <c r="A132" s="127" t="s">
        <v>94</v>
      </c>
      <c r="B132" s="75" t="s">
        <v>339</v>
      </c>
      <c r="C132" s="200"/>
      <c r="D132" s="200"/>
      <c r="E132" s="75" t="s">
        <v>340</v>
      </c>
      <c r="F132" s="121" t="s">
        <v>22</v>
      </c>
      <c r="G132" s="137"/>
      <c r="H132" s="11">
        <f t="shared" ref="H132:U132" si="30">+SUMIF($B$16:$B$73,$B132,H$16:H$73)</f>
        <v>0</v>
      </c>
      <c r="I132" s="11">
        <f t="shared" si="30"/>
        <v>0</v>
      </c>
      <c r="J132" s="11">
        <f t="shared" si="30"/>
        <v>0</v>
      </c>
      <c r="K132" s="11">
        <f t="shared" si="30"/>
        <v>0</v>
      </c>
      <c r="L132" s="11">
        <f t="shared" si="30"/>
        <v>0</v>
      </c>
      <c r="M132" s="11">
        <f t="shared" si="30"/>
        <v>0</v>
      </c>
      <c r="N132" s="11">
        <f t="shared" si="30"/>
        <v>0</v>
      </c>
      <c r="O132" s="11">
        <f t="shared" si="30"/>
        <v>0</v>
      </c>
      <c r="P132" s="11">
        <f t="shared" si="30"/>
        <v>0</v>
      </c>
      <c r="Q132" s="11">
        <f t="shared" si="30"/>
        <v>0</v>
      </c>
      <c r="R132" s="11">
        <f t="shared" si="30"/>
        <v>0</v>
      </c>
      <c r="S132" s="11">
        <f t="shared" si="30"/>
        <v>0</v>
      </c>
      <c r="T132" s="11">
        <f t="shared" si="30"/>
        <v>0</v>
      </c>
      <c r="U132" s="112">
        <f t="shared" si="30"/>
        <v>0</v>
      </c>
      <c r="V132" s="211">
        <f>+X132-W132</f>
        <v>0</v>
      </c>
      <c r="W132" s="313">
        <f>MIN(X132,ROUND(0.4*$V$197,2))</f>
        <v>0</v>
      </c>
      <c r="X132" s="123">
        <f t="shared" ref="X132" si="31">+SUM(H132:U132)</f>
        <v>0</v>
      </c>
      <c r="Y132" s="21"/>
      <c r="Z132" s="21"/>
      <c r="AA132" s="378"/>
      <c r="AB132" s="378"/>
      <c r="AC132" s="14"/>
      <c r="AD132" s="378"/>
      <c r="AE132" s="14"/>
      <c r="AF132" s="14"/>
      <c r="AG132" s="14"/>
    </row>
    <row r="133" spans="1:33" x14ac:dyDescent="0.2">
      <c r="A133" s="127" t="s">
        <v>94</v>
      </c>
      <c r="B133" s="75" t="s">
        <v>338</v>
      </c>
      <c r="C133" s="75" t="s">
        <v>260</v>
      </c>
      <c r="D133" s="200"/>
      <c r="E133" s="75" t="s">
        <v>342</v>
      </c>
      <c r="F133" s="121" t="s">
        <v>22</v>
      </c>
      <c r="G133" s="137"/>
      <c r="H133" s="11">
        <f>+IF(H132&gt;0,MIN(H132,ROUND((H$197-G$197)*0.4,2)),0)</f>
        <v>0</v>
      </c>
      <c r="I133" s="11">
        <f t="shared" ref="I133:U133" si="32">+IF(I132&gt;0,MIN(I132,ROUND((I$197-H$197)*0.4,2)),0)</f>
        <v>0</v>
      </c>
      <c r="J133" s="11">
        <f t="shared" si="32"/>
        <v>0</v>
      </c>
      <c r="K133" s="11">
        <f t="shared" si="32"/>
        <v>0</v>
      </c>
      <c r="L133" s="11">
        <f t="shared" si="32"/>
        <v>0</v>
      </c>
      <c r="M133" s="11">
        <f t="shared" si="32"/>
        <v>0</v>
      </c>
      <c r="N133" s="11">
        <f t="shared" si="32"/>
        <v>0</v>
      </c>
      <c r="O133" s="11">
        <f t="shared" si="32"/>
        <v>0</v>
      </c>
      <c r="P133" s="11">
        <f t="shared" si="32"/>
        <v>0</v>
      </c>
      <c r="Q133" s="11">
        <f t="shared" si="32"/>
        <v>0</v>
      </c>
      <c r="R133" s="11">
        <f t="shared" si="32"/>
        <v>0</v>
      </c>
      <c r="S133" s="11">
        <f t="shared" si="32"/>
        <v>0</v>
      </c>
      <c r="T133" s="11">
        <f t="shared" si="32"/>
        <v>0</v>
      </c>
      <c r="U133" s="112">
        <f t="shared" si="32"/>
        <v>0</v>
      </c>
      <c r="V133" s="319"/>
      <c r="W133" s="209"/>
      <c r="X133" s="21"/>
      <c r="Y133" s="21"/>
      <c r="Z133" s="21"/>
      <c r="AA133" s="378"/>
      <c r="AB133" s="378"/>
      <c r="AC133" s="14"/>
      <c r="AD133" s="378"/>
      <c r="AE133" s="14"/>
      <c r="AF133" s="14"/>
      <c r="AG133" s="14"/>
    </row>
    <row r="134" spans="1:33" x14ac:dyDescent="0.2">
      <c r="A134" s="127" t="s">
        <v>94</v>
      </c>
      <c r="B134" s="75" t="s">
        <v>147</v>
      </c>
      <c r="C134" s="200"/>
      <c r="D134" s="200"/>
      <c r="E134" s="75" t="s">
        <v>343</v>
      </c>
      <c r="F134" s="121" t="s">
        <v>22</v>
      </c>
      <c r="G134" s="137"/>
      <c r="H134" s="11">
        <f>+H132-H133</f>
        <v>0</v>
      </c>
      <c r="I134" s="11">
        <f t="shared" ref="I134:U134" si="33">+I132-I133</f>
        <v>0</v>
      </c>
      <c r="J134" s="11">
        <f t="shared" si="33"/>
        <v>0</v>
      </c>
      <c r="K134" s="11">
        <f t="shared" si="33"/>
        <v>0</v>
      </c>
      <c r="L134" s="11">
        <f t="shared" si="33"/>
        <v>0</v>
      </c>
      <c r="M134" s="11">
        <f t="shared" si="33"/>
        <v>0</v>
      </c>
      <c r="N134" s="11">
        <f t="shared" si="33"/>
        <v>0</v>
      </c>
      <c r="O134" s="11">
        <f t="shared" si="33"/>
        <v>0</v>
      </c>
      <c r="P134" s="11">
        <f t="shared" si="33"/>
        <v>0</v>
      </c>
      <c r="Q134" s="11">
        <f t="shared" si="33"/>
        <v>0</v>
      </c>
      <c r="R134" s="11">
        <f t="shared" si="33"/>
        <v>0</v>
      </c>
      <c r="S134" s="11">
        <f t="shared" si="33"/>
        <v>0</v>
      </c>
      <c r="T134" s="11">
        <f t="shared" si="33"/>
        <v>0</v>
      </c>
      <c r="U134" s="112">
        <f t="shared" si="33"/>
        <v>0</v>
      </c>
      <c r="V134" s="319"/>
      <c r="W134" s="209"/>
      <c r="X134" s="21"/>
      <c r="Y134" s="21"/>
      <c r="Z134" s="21"/>
      <c r="AA134" s="378"/>
      <c r="AB134" s="378"/>
      <c r="AC134" s="14"/>
      <c r="AD134" s="378"/>
      <c r="AE134" s="14"/>
      <c r="AF134" s="14"/>
      <c r="AG134" s="14"/>
    </row>
    <row r="135" spans="1:33" x14ac:dyDescent="0.2">
      <c r="A135" s="127" t="s">
        <v>94</v>
      </c>
      <c r="B135" s="75" t="s">
        <v>353</v>
      </c>
      <c r="C135" s="200"/>
      <c r="D135" s="200"/>
      <c r="E135" s="262" t="s">
        <v>341</v>
      </c>
      <c r="F135" s="121" t="s">
        <v>22</v>
      </c>
      <c r="G135" s="137"/>
      <c r="H135" s="11">
        <f t="shared" ref="H135:U135" si="34">+SUMIF($B$16:$B$73,$B135,H$16:H$73)</f>
        <v>0</v>
      </c>
      <c r="I135" s="11">
        <f t="shared" si="34"/>
        <v>0</v>
      </c>
      <c r="J135" s="11">
        <f t="shared" si="34"/>
        <v>0</v>
      </c>
      <c r="K135" s="11">
        <f t="shared" si="34"/>
        <v>0</v>
      </c>
      <c r="L135" s="11">
        <f t="shared" si="34"/>
        <v>0</v>
      </c>
      <c r="M135" s="11">
        <f t="shared" si="34"/>
        <v>0</v>
      </c>
      <c r="N135" s="11">
        <f t="shared" si="34"/>
        <v>0</v>
      </c>
      <c r="O135" s="11">
        <f t="shared" si="34"/>
        <v>0</v>
      </c>
      <c r="P135" s="11">
        <f t="shared" si="34"/>
        <v>0</v>
      </c>
      <c r="Q135" s="11">
        <f t="shared" si="34"/>
        <v>0</v>
      </c>
      <c r="R135" s="11">
        <f t="shared" si="34"/>
        <v>0</v>
      </c>
      <c r="S135" s="11">
        <f t="shared" si="34"/>
        <v>0</v>
      </c>
      <c r="T135" s="11">
        <f t="shared" si="34"/>
        <v>0</v>
      </c>
      <c r="U135" s="112">
        <f t="shared" si="34"/>
        <v>0</v>
      </c>
      <c r="V135" s="211">
        <f>+X135-W135</f>
        <v>0</v>
      </c>
      <c r="W135" s="313">
        <f>MIN(X135,ROUND(0.4*$V$197,2))</f>
        <v>0</v>
      </c>
      <c r="X135" s="123">
        <f t="shared" ref="X135" si="35">+SUM(H135:U135)</f>
        <v>0</v>
      </c>
      <c r="Y135" s="21"/>
      <c r="Z135" s="21"/>
      <c r="AA135" s="378"/>
      <c r="AB135" s="378"/>
      <c r="AC135" s="14"/>
      <c r="AD135" s="378"/>
      <c r="AE135" s="14"/>
      <c r="AF135" s="14"/>
      <c r="AG135" s="14"/>
    </row>
    <row r="136" spans="1:33" x14ac:dyDescent="0.2">
      <c r="A136" s="127" t="s">
        <v>94</v>
      </c>
      <c r="B136" s="75" t="s">
        <v>338</v>
      </c>
      <c r="C136" s="200"/>
      <c r="D136" s="200"/>
      <c r="E136" s="262" t="s">
        <v>344</v>
      </c>
      <c r="F136" s="121" t="s">
        <v>22</v>
      </c>
      <c r="G136" s="137"/>
      <c r="H136" s="11">
        <f>+MIN(H135,ROUND((H$197-G$197)*0.4,2))</f>
        <v>0</v>
      </c>
      <c r="I136" s="11">
        <f t="shared" ref="I136:U136" si="36">IF(I3&lt;&gt;0,MIN(I135,ROUND((I$197-H$197)*0.4,2)),0)</f>
        <v>0</v>
      </c>
      <c r="J136" s="11">
        <f t="shared" si="36"/>
        <v>0</v>
      </c>
      <c r="K136" s="11">
        <f t="shared" si="36"/>
        <v>0</v>
      </c>
      <c r="L136" s="11">
        <f t="shared" si="36"/>
        <v>0</v>
      </c>
      <c r="M136" s="11">
        <f t="shared" si="36"/>
        <v>0</v>
      </c>
      <c r="N136" s="11">
        <f t="shared" si="36"/>
        <v>0</v>
      </c>
      <c r="O136" s="11">
        <f t="shared" si="36"/>
        <v>0</v>
      </c>
      <c r="P136" s="11">
        <f t="shared" si="36"/>
        <v>0</v>
      </c>
      <c r="Q136" s="11">
        <f t="shared" si="36"/>
        <v>0</v>
      </c>
      <c r="R136" s="11">
        <f t="shared" si="36"/>
        <v>0</v>
      </c>
      <c r="S136" s="11">
        <f t="shared" si="36"/>
        <v>0</v>
      </c>
      <c r="T136" s="11">
        <f t="shared" si="36"/>
        <v>0</v>
      </c>
      <c r="U136" s="112">
        <f t="shared" si="36"/>
        <v>0</v>
      </c>
      <c r="V136" s="319"/>
      <c r="W136" s="209"/>
      <c r="X136" s="21"/>
      <c r="Y136" s="21"/>
      <c r="Z136" s="21"/>
      <c r="AA136" s="378"/>
      <c r="AB136" s="378"/>
      <c r="AC136" s="14"/>
      <c r="AD136" s="378"/>
      <c r="AE136" s="14"/>
      <c r="AF136" s="14"/>
      <c r="AG136" s="14"/>
    </row>
    <row r="137" spans="1:33" ht="13.5" thickBot="1" x14ac:dyDescent="0.25">
      <c r="A137" s="127" t="s">
        <v>94</v>
      </c>
      <c r="B137" s="265" t="s">
        <v>147</v>
      </c>
      <c r="C137" s="201"/>
      <c r="D137" s="201"/>
      <c r="E137" s="266" t="s">
        <v>345</v>
      </c>
      <c r="F137" s="202" t="s">
        <v>22</v>
      </c>
      <c r="G137" s="137"/>
      <c r="H137" s="11">
        <f>+H135-H136</f>
        <v>0</v>
      </c>
      <c r="I137" s="11">
        <f t="shared" ref="I137:U137" si="37">+I135-I136</f>
        <v>0</v>
      </c>
      <c r="J137" s="11">
        <f t="shared" si="37"/>
        <v>0</v>
      </c>
      <c r="K137" s="11">
        <f t="shared" si="37"/>
        <v>0</v>
      </c>
      <c r="L137" s="11">
        <f t="shared" si="37"/>
        <v>0</v>
      </c>
      <c r="M137" s="11">
        <f t="shared" si="37"/>
        <v>0</v>
      </c>
      <c r="N137" s="11">
        <f t="shared" si="37"/>
        <v>0</v>
      </c>
      <c r="O137" s="11">
        <f t="shared" si="37"/>
        <v>0</v>
      </c>
      <c r="P137" s="11">
        <f t="shared" si="37"/>
        <v>0</v>
      </c>
      <c r="Q137" s="11">
        <f t="shared" si="37"/>
        <v>0</v>
      </c>
      <c r="R137" s="11">
        <f t="shared" si="37"/>
        <v>0</v>
      </c>
      <c r="S137" s="11">
        <f t="shared" si="37"/>
        <v>0</v>
      </c>
      <c r="T137" s="11">
        <f t="shared" si="37"/>
        <v>0</v>
      </c>
      <c r="U137" s="112">
        <f t="shared" si="37"/>
        <v>0</v>
      </c>
      <c r="V137" s="319"/>
      <c r="W137" s="209"/>
      <c r="X137" s="21"/>
      <c r="Y137" s="21"/>
      <c r="Z137" s="21"/>
      <c r="AA137" s="378"/>
      <c r="AB137" s="378"/>
      <c r="AC137" s="14"/>
      <c r="AD137" s="378"/>
      <c r="AE137" s="14"/>
      <c r="AF137" s="14"/>
      <c r="AG137" s="14"/>
    </row>
    <row r="138" spans="1:33" x14ac:dyDescent="0.2">
      <c r="A138" s="127" t="s">
        <v>94</v>
      </c>
      <c r="B138" s="259" t="s">
        <v>145</v>
      </c>
      <c r="C138" s="322" t="s">
        <v>84</v>
      </c>
      <c r="D138" s="259"/>
      <c r="E138" s="259" t="s">
        <v>150</v>
      </c>
      <c r="F138" s="121" t="s">
        <v>22</v>
      </c>
      <c r="G138" s="140"/>
      <c r="H138" s="11">
        <f t="shared" ref="H138:U139" si="38">+SUMIF($B$16:$B$137,$B138,H$16:H$137)</f>
        <v>0</v>
      </c>
      <c r="I138" s="11">
        <f t="shared" si="38"/>
        <v>0</v>
      </c>
      <c r="J138" s="11">
        <f t="shared" si="38"/>
        <v>0</v>
      </c>
      <c r="K138" s="11">
        <f t="shared" si="38"/>
        <v>0</v>
      </c>
      <c r="L138" s="11">
        <f t="shared" si="38"/>
        <v>0</v>
      </c>
      <c r="M138" s="11">
        <f t="shared" si="38"/>
        <v>0</v>
      </c>
      <c r="N138" s="11">
        <f t="shared" si="38"/>
        <v>0</v>
      </c>
      <c r="O138" s="11">
        <f t="shared" si="38"/>
        <v>0</v>
      </c>
      <c r="P138" s="11">
        <f t="shared" si="38"/>
        <v>0</v>
      </c>
      <c r="Q138" s="11">
        <f t="shared" si="38"/>
        <v>0</v>
      </c>
      <c r="R138" s="11">
        <f t="shared" si="38"/>
        <v>0</v>
      </c>
      <c r="S138" s="11">
        <f t="shared" si="38"/>
        <v>0</v>
      </c>
      <c r="T138" s="11">
        <f t="shared" si="38"/>
        <v>0</v>
      </c>
      <c r="U138" s="112">
        <f t="shared" si="38"/>
        <v>0</v>
      </c>
      <c r="V138" s="67"/>
      <c r="W138" s="108"/>
      <c r="X138" s="21"/>
      <c r="Y138" s="21"/>
      <c r="Z138" s="21"/>
      <c r="AA138" s="378"/>
      <c r="AB138" s="378"/>
      <c r="AC138" s="14"/>
      <c r="AD138" s="378"/>
      <c r="AE138" s="14"/>
      <c r="AF138" s="14"/>
      <c r="AG138" s="14"/>
    </row>
    <row r="139" spans="1:33" x14ac:dyDescent="0.2">
      <c r="A139" s="127" t="s">
        <v>94</v>
      </c>
      <c r="B139" s="75" t="s">
        <v>147</v>
      </c>
      <c r="C139" s="323" t="s">
        <v>84</v>
      </c>
      <c r="D139" s="75"/>
      <c r="E139" s="75" t="s">
        <v>151</v>
      </c>
      <c r="F139" s="48" t="s">
        <v>22</v>
      </c>
      <c r="G139" s="140"/>
      <c r="H139" s="11">
        <f t="shared" si="38"/>
        <v>0</v>
      </c>
      <c r="I139" s="11">
        <f t="shared" si="38"/>
        <v>0</v>
      </c>
      <c r="J139" s="11">
        <f t="shared" si="38"/>
        <v>0</v>
      </c>
      <c r="K139" s="11">
        <f t="shared" si="38"/>
        <v>0</v>
      </c>
      <c r="L139" s="11">
        <f t="shared" si="38"/>
        <v>0</v>
      </c>
      <c r="M139" s="11">
        <f t="shared" si="38"/>
        <v>0</v>
      </c>
      <c r="N139" s="11">
        <f t="shared" si="38"/>
        <v>0</v>
      </c>
      <c r="O139" s="11">
        <f t="shared" si="38"/>
        <v>0</v>
      </c>
      <c r="P139" s="11">
        <f t="shared" si="38"/>
        <v>0</v>
      </c>
      <c r="Q139" s="11">
        <f t="shared" si="38"/>
        <v>0</v>
      </c>
      <c r="R139" s="11">
        <f t="shared" si="38"/>
        <v>0</v>
      </c>
      <c r="S139" s="11">
        <f t="shared" si="38"/>
        <v>0</v>
      </c>
      <c r="T139" s="11">
        <f t="shared" si="38"/>
        <v>0</v>
      </c>
      <c r="U139" s="112">
        <f t="shared" si="38"/>
        <v>0</v>
      </c>
      <c r="V139" s="67"/>
      <c r="W139" s="108"/>
      <c r="X139" s="21"/>
      <c r="Y139" s="21"/>
      <c r="Z139" s="21"/>
      <c r="AA139" s="378"/>
      <c r="AB139" s="378"/>
      <c r="AC139" s="14"/>
      <c r="AD139" s="378"/>
      <c r="AE139" s="14"/>
      <c r="AF139" s="14"/>
      <c r="AG139" s="14"/>
    </row>
    <row r="140" spans="1:33" x14ac:dyDescent="0.2">
      <c r="A140" s="127" t="s">
        <v>94</v>
      </c>
      <c r="B140" s="42"/>
      <c r="C140" s="323" t="s">
        <v>84</v>
      </c>
      <c r="D140" s="75"/>
      <c r="E140" s="75" t="s">
        <v>154</v>
      </c>
      <c r="F140" s="48" t="s">
        <v>22</v>
      </c>
      <c r="G140" s="140"/>
      <c r="H140" s="11">
        <f>-IF(H$41+H$70&lt;&gt;0,ROUND((H$41+H$70)/(H$25+H$54)*H138,2),0)</f>
        <v>0</v>
      </c>
      <c r="I140" s="11">
        <f t="shared" ref="I140:U140" si="39">-IF(I$41+I$70&lt;&gt;0,ROUND((I$41+I$70)/(I$25+I$54)*I138,2),0)</f>
        <v>0</v>
      </c>
      <c r="J140" s="11">
        <f t="shared" si="39"/>
        <v>0</v>
      </c>
      <c r="K140" s="11">
        <f t="shared" si="39"/>
        <v>0</v>
      </c>
      <c r="L140" s="11">
        <f t="shared" si="39"/>
        <v>0</v>
      </c>
      <c r="M140" s="11">
        <f t="shared" si="39"/>
        <v>0</v>
      </c>
      <c r="N140" s="11">
        <f t="shared" si="39"/>
        <v>0</v>
      </c>
      <c r="O140" s="11">
        <f t="shared" si="39"/>
        <v>0</v>
      </c>
      <c r="P140" s="11">
        <f t="shared" si="39"/>
        <v>0</v>
      </c>
      <c r="Q140" s="11">
        <f t="shared" si="39"/>
        <v>0</v>
      </c>
      <c r="R140" s="11">
        <f t="shared" si="39"/>
        <v>0</v>
      </c>
      <c r="S140" s="11">
        <f t="shared" si="39"/>
        <v>0</v>
      </c>
      <c r="T140" s="11">
        <f t="shared" si="39"/>
        <v>0</v>
      </c>
      <c r="U140" s="112">
        <f t="shared" si="39"/>
        <v>0</v>
      </c>
      <c r="V140" s="67"/>
      <c r="W140" s="108"/>
      <c r="X140" s="21"/>
      <c r="Y140" s="21"/>
      <c r="Z140" s="21"/>
      <c r="AA140" s="378"/>
      <c r="AB140" s="378"/>
      <c r="AC140" s="14"/>
      <c r="AD140" s="378"/>
      <c r="AE140" s="14"/>
      <c r="AF140" s="14"/>
      <c r="AG140" s="14"/>
    </row>
    <row r="141" spans="1:33" x14ac:dyDescent="0.2">
      <c r="A141" s="127" t="s">
        <v>94</v>
      </c>
      <c r="B141" s="75" t="s">
        <v>146</v>
      </c>
      <c r="C141" s="323"/>
      <c r="D141" s="75" t="s">
        <v>213</v>
      </c>
      <c r="E141" s="75" t="s">
        <v>125</v>
      </c>
      <c r="F141" s="48" t="s">
        <v>22</v>
      </c>
      <c r="G141" s="140"/>
      <c r="H141" s="11">
        <f>+SUMIF($B$16:$B$137,$B141,H$16:H$137)</f>
        <v>0</v>
      </c>
      <c r="I141" s="11">
        <f t="shared" ref="I141:U141" si="40">+SUMIF($B$16:$B$41,$B141,I$16:I$41)</f>
        <v>0</v>
      </c>
      <c r="J141" s="11">
        <f t="shared" si="40"/>
        <v>0</v>
      </c>
      <c r="K141" s="11">
        <f t="shared" si="40"/>
        <v>0</v>
      </c>
      <c r="L141" s="11">
        <f t="shared" si="40"/>
        <v>0</v>
      </c>
      <c r="M141" s="11">
        <f t="shared" si="40"/>
        <v>0</v>
      </c>
      <c r="N141" s="11">
        <f t="shared" si="40"/>
        <v>0</v>
      </c>
      <c r="O141" s="11">
        <f t="shared" si="40"/>
        <v>0</v>
      </c>
      <c r="P141" s="11">
        <f t="shared" si="40"/>
        <v>0</v>
      </c>
      <c r="Q141" s="11">
        <f t="shared" si="40"/>
        <v>0</v>
      </c>
      <c r="R141" s="11">
        <f t="shared" si="40"/>
        <v>0</v>
      </c>
      <c r="S141" s="11">
        <f t="shared" si="40"/>
        <v>0</v>
      </c>
      <c r="T141" s="11">
        <f t="shared" si="40"/>
        <v>0</v>
      </c>
      <c r="U141" s="112">
        <f t="shared" si="40"/>
        <v>0</v>
      </c>
      <c r="V141" s="67"/>
      <c r="W141" s="108"/>
      <c r="X141" s="21"/>
      <c r="Y141" s="21"/>
      <c r="Z141" s="21"/>
      <c r="AA141" s="378"/>
      <c r="AB141" s="378"/>
      <c r="AC141" s="14"/>
      <c r="AD141" s="378"/>
      <c r="AE141" s="14"/>
      <c r="AF141" s="14"/>
      <c r="AG141" s="14"/>
    </row>
    <row r="142" spans="1:33" x14ac:dyDescent="0.2">
      <c r="A142" s="127" t="s">
        <v>94</v>
      </c>
      <c r="B142" s="75" t="s">
        <v>148</v>
      </c>
      <c r="C142" s="323"/>
      <c r="D142" s="75" t="s">
        <v>213</v>
      </c>
      <c r="E142" s="75" t="s">
        <v>144</v>
      </c>
      <c r="F142" s="48" t="s">
        <v>22</v>
      </c>
      <c r="G142" s="140"/>
      <c r="H142" s="11">
        <f>+SUMIF($B$16:$B$137,$B142,H$16:H$137)</f>
        <v>0</v>
      </c>
      <c r="I142" s="11">
        <f t="shared" ref="I142:U142" si="41">+SUMIF($B$16:$B$137,$B142,I$16:I$137)</f>
        <v>0</v>
      </c>
      <c r="J142" s="11">
        <f t="shared" si="41"/>
        <v>0</v>
      </c>
      <c r="K142" s="11">
        <f t="shared" si="41"/>
        <v>0</v>
      </c>
      <c r="L142" s="11">
        <f t="shared" si="41"/>
        <v>0</v>
      </c>
      <c r="M142" s="11">
        <f t="shared" si="41"/>
        <v>0</v>
      </c>
      <c r="N142" s="11">
        <f t="shared" si="41"/>
        <v>0</v>
      </c>
      <c r="O142" s="11">
        <f t="shared" si="41"/>
        <v>0</v>
      </c>
      <c r="P142" s="11">
        <f t="shared" si="41"/>
        <v>0</v>
      </c>
      <c r="Q142" s="11">
        <f t="shared" si="41"/>
        <v>0</v>
      </c>
      <c r="R142" s="11">
        <f t="shared" si="41"/>
        <v>0</v>
      </c>
      <c r="S142" s="11">
        <f t="shared" si="41"/>
        <v>0</v>
      </c>
      <c r="T142" s="11">
        <f t="shared" si="41"/>
        <v>0</v>
      </c>
      <c r="U142" s="112">
        <f t="shared" si="41"/>
        <v>0</v>
      </c>
      <c r="V142" s="67"/>
      <c r="W142" s="108"/>
      <c r="X142" s="21"/>
      <c r="Y142" s="21"/>
      <c r="Z142" s="21"/>
      <c r="AA142" s="378"/>
      <c r="AB142" s="378"/>
      <c r="AC142" s="14"/>
      <c r="AD142" s="378"/>
      <c r="AE142" s="14"/>
      <c r="AF142" s="14"/>
      <c r="AG142" s="14"/>
    </row>
    <row r="143" spans="1:33" x14ac:dyDescent="0.2">
      <c r="A143" s="127" t="s">
        <v>94</v>
      </c>
      <c r="B143" s="42"/>
      <c r="C143" s="323"/>
      <c r="D143" s="75" t="s">
        <v>213</v>
      </c>
      <c r="E143" s="75" t="s">
        <v>154</v>
      </c>
      <c r="F143" s="48" t="s">
        <v>22</v>
      </c>
      <c r="G143" s="140"/>
      <c r="H143" s="11">
        <f>-IF(H$41+H$70&lt;&gt;0,ROUND((H$41+H$70)/(H$25+H$54)*H141,2),0)</f>
        <v>0</v>
      </c>
      <c r="I143" s="11">
        <f t="shared" ref="I143:U143" si="42">-IF(I$41+I$70&lt;&gt;0,ROUND((I$41+I$70)/(I$25+I$54)*I141,2),0)</f>
        <v>0</v>
      </c>
      <c r="J143" s="11">
        <f t="shared" si="42"/>
        <v>0</v>
      </c>
      <c r="K143" s="11">
        <f t="shared" si="42"/>
        <v>0</v>
      </c>
      <c r="L143" s="11">
        <f t="shared" si="42"/>
        <v>0</v>
      </c>
      <c r="M143" s="11">
        <f t="shared" si="42"/>
        <v>0</v>
      </c>
      <c r="N143" s="11">
        <f t="shared" si="42"/>
        <v>0</v>
      </c>
      <c r="O143" s="11">
        <f t="shared" si="42"/>
        <v>0</v>
      </c>
      <c r="P143" s="11">
        <f t="shared" si="42"/>
        <v>0</v>
      </c>
      <c r="Q143" s="11">
        <f t="shared" si="42"/>
        <v>0</v>
      </c>
      <c r="R143" s="11">
        <f t="shared" si="42"/>
        <v>0</v>
      </c>
      <c r="S143" s="11">
        <f t="shared" si="42"/>
        <v>0</v>
      </c>
      <c r="T143" s="11">
        <f t="shared" si="42"/>
        <v>0</v>
      </c>
      <c r="U143" s="112">
        <f t="shared" si="42"/>
        <v>0</v>
      </c>
      <c r="V143" s="67"/>
      <c r="W143" s="117"/>
      <c r="X143" s="21"/>
      <c r="Y143" s="21"/>
      <c r="Z143" s="21"/>
      <c r="AA143" s="378"/>
      <c r="AB143" s="378"/>
      <c r="AC143" s="14"/>
      <c r="AD143" s="378"/>
      <c r="AE143" s="14"/>
      <c r="AF143" s="14"/>
      <c r="AG143" s="14"/>
    </row>
    <row r="144" spans="1:33" x14ac:dyDescent="0.2">
      <c r="A144" s="127" t="s">
        <v>94</v>
      </c>
      <c r="B144" s="75" t="s">
        <v>149</v>
      </c>
      <c r="C144" s="323"/>
      <c r="D144" s="75"/>
      <c r="E144" s="75" t="s">
        <v>152</v>
      </c>
      <c r="F144" s="48" t="s">
        <v>22</v>
      </c>
      <c r="G144" s="140"/>
      <c r="H144" s="11">
        <f t="shared" ref="H144:U144" si="43">+SUMIF($B$16:$B$137,$B144,H$16:H$137)</f>
        <v>0</v>
      </c>
      <c r="I144" s="11">
        <f t="shared" si="43"/>
        <v>0</v>
      </c>
      <c r="J144" s="11">
        <f t="shared" si="43"/>
        <v>0</v>
      </c>
      <c r="K144" s="11">
        <f t="shared" si="43"/>
        <v>0</v>
      </c>
      <c r="L144" s="11">
        <f t="shared" si="43"/>
        <v>0</v>
      </c>
      <c r="M144" s="11">
        <f t="shared" si="43"/>
        <v>0</v>
      </c>
      <c r="N144" s="11">
        <f t="shared" si="43"/>
        <v>0</v>
      </c>
      <c r="O144" s="11">
        <f t="shared" si="43"/>
        <v>0</v>
      </c>
      <c r="P144" s="11">
        <f t="shared" si="43"/>
        <v>0</v>
      </c>
      <c r="Q144" s="11">
        <f t="shared" si="43"/>
        <v>0</v>
      </c>
      <c r="R144" s="11">
        <f t="shared" si="43"/>
        <v>0</v>
      </c>
      <c r="S144" s="11">
        <f t="shared" si="43"/>
        <v>0</v>
      </c>
      <c r="T144" s="11">
        <f t="shared" si="43"/>
        <v>0</v>
      </c>
      <c r="U144" s="112">
        <f t="shared" si="43"/>
        <v>0</v>
      </c>
      <c r="V144" s="67"/>
      <c r="W144" s="108"/>
      <c r="X144" s="21"/>
      <c r="Y144" s="21"/>
      <c r="Z144" s="21"/>
      <c r="AA144" s="378"/>
      <c r="AB144" s="378"/>
      <c r="AC144" s="14"/>
      <c r="AD144" s="378"/>
      <c r="AE144" s="14"/>
      <c r="AF144" s="14"/>
      <c r="AG144" s="14"/>
    </row>
    <row r="145" spans="1:33" x14ac:dyDescent="0.2">
      <c r="A145" s="127" t="s">
        <v>94</v>
      </c>
      <c r="B145" s="42"/>
      <c r="C145" s="323"/>
      <c r="D145" s="75"/>
      <c r="E145" s="75" t="s">
        <v>154</v>
      </c>
      <c r="F145" s="48" t="s">
        <v>22</v>
      </c>
      <c r="G145" s="140"/>
      <c r="H145" s="11">
        <f>-IF(H$41+H$70&lt;&gt;0,ROUND((H$41+H$70)/(H$25+H$54)*H144,2),0)</f>
        <v>0</v>
      </c>
      <c r="I145" s="11">
        <f t="shared" ref="I145:U145" si="44">-IF(I$41+I$70&lt;&gt;0,ROUND((I$41+I$70)/(I$25+I$54)*I144,2),0)</f>
        <v>0</v>
      </c>
      <c r="J145" s="11">
        <f t="shared" si="44"/>
        <v>0</v>
      </c>
      <c r="K145" s="11">
        <f t="shared" si="44"/>
        <v>0</v>
      </c>
      <c r="L145" s="11">
        <f t="shared" si="44"/>
        <v>0</v>
      </c>
      <c r="M145" s="11">
        <f t="shared" si="44"/>
        <v>0</v>
      </c>
      <c r="N145" s="11">
        <f t="shared" si="44"/>
        <v>0</v>
      </c>
      <c r="O145" s="11">
        <f t="shared" si="44"/>
        <v>0</v>
      </c>
      <c r="P145" s="11">
        <f t="shared" si="44"/>
        <v>0</v>
      </c>
      <c r="Q145" s="11">
        <f t="shared" si="44"/>
        <v>0</v>
      </c>
      <c r="R145" s="11">
        <f t="shared" si="44"/>
        <v>0</v>
      </c>
      <c r="S145" s="11">
        <f t="shared" si="44"/>
        <v>0</v>
      </c>
      <c r="T145" s="11">
        <f t="shared" si="44"/>
        <v>0</v>
      </c>
      <c r="U145" s="112">
        <f t="shared" si="44"/>
        <v>0</v>
      </c>
      <c r="V145" s="67"/>
      <c r="W145" s="108"/>
      <c r="X145" s="21"/>
      <c r="Y145" s="21"/>
      <c r="Z145" s="21"/>
      <c r="AA145" s="378"/>
      <c r="AB145" s="378"/>
      <c r="AC145" s="14"/>
      <c r="AD145" s="378"/>
      <c r="AE145" s="14"/>
      <c r="AF145" s="14"/>
      <c r="AG145" s="14"/>
    </row>
    <row r="146" spans="1:33" x14ac:dyDescent="0.2">
      <c r="A146" s="127" t="s">
        <v>94</v>
      </c>
      <c r="B146" s="75" t="s">
        <v>142</v>
      </c>
      <c r="C146" s="323" t="s">
        <v>84</v>
      </c>
      <c r="D146" s="75" t="s">
        <v>214</v>
      </c>
      <c r="E146" s="75" t="s">
        <v>153</v>
      </c>
      <c r="F146" s="48" t="s">
        <v>22</v>
      </c>
      <c r="G146" s="140"/>
      <c r="H146" s="11">
        <f t="shared" ref="H146:U146" si="45">+SUMIF($B$16:$B$137,$B146,H$16:H$137)</f>
        <v>0</v>
      </c>
      <c r="I146" s="11">
        <f t="shared" si="45"/>
        <v>0</v>
      </c>
      <c r="J146" s="11">
        <f t="shared" si="45"/>
        <v>0</v>
      </c>
      <c r="K146" s="11">
        <f t="shared" si="45"/>
        <v>0</v>
      </c>
      <c r="L146" s="11">
        <f t="shared" si="45"/>
        <v>0</v>
      </c>
      <c r="M146" s="11">
        <f t="shared" si="45"/>
        <v>0</v>
      </c>
      <c r="N146" s="11">
        <f t="shared" si="45"/>
        <v>0</v>
      </c>
      <c r="O146" s="11">
        <f t="shared" si="45"/>
        <v>0</v>
      </c>
      <c r="P146" s="11">
        <f t="shared" si="45"/>
        <v>0</v>
      </c>
      <c r="Q146" s="11">
        <f t="shared" si="45"/>
        <v>0</v>
      </c>
      <c r="R146" s="11">
        <f t="shared" si="45"/>
        <v>0</v>
      </c>
      <c r="S146" s="11">
        <f t="shared" si="45"/>
        <v>0</v>
      </c>
      <c r="T146" s="11">
        <f t="shared" si="45"/>
        <v>0</v>
      </c>
      <c r="U146" s="112">
        <f t="shared" si="45"/>
        <v>0</v>
      </c>
      <c r="V146" s="67"/>
      <c r="W146" s="108"/>
      <c r="X146" s="21"/>
      <c r="Y146" s="21"/>
      <c r="Z146" s="21"/>
      <c r="AA146" s="378"/>
      <c r="AB146" s="378"/>
      <c r="AC146" s="14"/>
      <c r="AD146" s="378"/>
      <c r="AE146" s="14"/>
      <c r="AF146" s="14"/>
      <c r="AG146" s="14"/>
    </row>
    <row r="147" spans="1:33" x14ac:dyDescent="0.2">
      <c r="A147" s="127" t="s">
        <v>94</v>
      </c>
      <c r="B147" s="42"/>
      <c r="C147" s="323" t="s">
        <v>84</v>
      </c>
      <c r="D147" s="75" t="s">
        <v>214</v>
      </c>
      <c r="E147" s="75" t="s">
        <v>154</v>
      </c>
      <c r="F147" s="48" t="s">
        <v>22</v>
      </c>
      <c r="G147" s="140"/>
      <c r="H147" s="11">
        <f>-IF(H$41+H$70&lt;&gt;0,ROUND((H$41+H$70)/(H$25+H$54)*H146,2),0)</f>
        <v>0</v>
      </c>
      <c r="I147" s="11">
        <f t="shared" ref="I147:U147" si="46">-IF(I$41+I$70&lt;&gt;0,ROUND((I$41+I$70)/(I$25+I$54)*I146,2),0)</f>
        <v>0</v>
      </c>
      <c r="J147" s="11">
        <f t="shared" si="46"/>
        <v>0</v>
      </c>
      <c r="K147" s="11">
        <f t="shared" si="46"/>
        <v>0</v>
      </c>
      <c r="L147" s="11">
        <f t="shared" si="46"/>
        <v>0</v>
      </c>
      <c r="M147" s="11">
        <f t="shared" si="46"/>
        <v>0</v>
      </c>
      <c r="N147" s="11">
        <f t="shared" si="46"/>
        <v>0</v>
      </c>
      <c r="O147" s="11">
        <f t="shared" si="46"/>
        <v>0</v>
      </c>
      <c r="P147" s="11">
        <f t="shared" si="46"/>
        <v>0</v>
      </c>
      <c r="Q147" s="11">
        <f t="shared" si="46"/>
        <v>0</v>
      </c>
      <c r="R147" s="11">
        <f t="shared" si="46"/>
        <v>0</v>
      </c>
      <c r="S147" s="11">
        <f t="shared" si="46"/>
        <v>0</v>
      </c>
      <c r="T147" s="11">
        <f t="shared" si="46"/>
        <v>0</v>
      </c>
      <c r="U147" s="112">
        <f t="shared" si="46"/>
        <v>0</v>
      </c>
      <c r="V147" s="67"/>
      <c r="W147" s="108"/>
      <c r="X147" s="21"/>
      <c r="Y147" s="21"/>
      <c r="Z147" s="21"/>
      <c r="AA147" s="378"/>
      <c r="AB147" s="378"/>
      <c r="AC147" s="14"/>
      <c r="AD147" s="378"/>
      <c r="AE147" s="14"/>
      <c r="AF147" s="14"/>
      <c r="AG147" s="14"/>
    </row>
    <row r="148" spans="1:33" x14ac:dyDescent="0.2">
      <c r="A148" s="127" t="s">
        <v>94</v>
      </c>
      <c r="B148" s="75" t="s">
        <v>337</v>
      </c>
      <c r="C148" s="323"/>
      <c r="D148" s="75"/>
      <c r="E148" s="75" t="s">
        <v>188</v>
      </c>
      <c r="F148" s="48" t="s">
        <v>22</v>
      </c>
      <c r="G148" s="140"/>
      <c r="H148" s="11">
        <f>+SUMIF($B$16:$B$137,$B148,H$16:H$137)</f>
        <v>0</v>
      </c>
      <c r="I148" s="11">
        <f t="shared" ref="I148:U149" si="47">+SUMIF($B$16:$B$41,$B148,I$16:I$41)</f>
        <v>0</v>
      </c>
      <c r="J148" s="11">
        <f t="shared" si="47"/>
        <v>0</v>
      </c>
      <c r="K148" s="11">
        <f t="shared" si="47"/>
        <v>0</v>
      </c>
      <c r="L148" s="11">
        <f t="shared" si="47"/>
        <v>0</v>
      </c>
      <c r="M148" s="11">
        <f t="shared" si="47"/>
        <v>0</v>
      </c>
      <c r="N148" s="11">
        <f t="shared" si="47"/>
        <v>0</v>
      </c>
      <c r="O148" s="11">
        <f t="shared" si="47"/>
        <v>0</v>
      </c>
      <c r="P148" s="11">
        <f t="shared" si="47"/>
        <v>0</v>
      </c>
      <c r="Q148" s="11">
        <f t="shared" si="47"/>
        <v>0</v>
      </c>
      <c r="R148" s="11">
        <f t="shared" si="47"/>
        <v>0</v>
      </c>
      <c r="S148" s="11">
        <f t="shared" si="47"/>
        <v>0</v>
      </c>
      <c r="T148" s="11">
        <f t="shared" si="47"/>
        <v>0</v>
      </c>
      <c r="U148" s="112">
        <f t="shared" si="47"/>
        <v>0</v>
      </c>
      <c r="V148" s="67"/>
      <c r="W148" s="223"/>
      <c r="X148" s="21"/>
      <c r="Y148" s="21"/>
      <c r="Z148" s="21"/>
      <c r="AA148" s="378"/>
      <c r="AB148" s="378"/>
      <c r="AC148" s="14"/>
      <c r="AD148" s="378"/>
      <c r="AE148" s="14"/>
      <c r="AF148" s="14"/>
      <c r="AG148" s="14"/>
    </row>
    <row r="149" spans="1:33" x14ac:dyDescent="0.2">
      <c r="A149" s="127" t="s">
        <v>94</v>
      </c>
      <c r="B149" s="75" t="s">
        <v>338</v>
      </c>
      <c r="C149" s="323"/>
      <c r="D149" s="75"/>
      <c r="E149" s="75" t="s">
        <v>187</v>
      </c>
      <c r="F149" s="48" t="s">
        <v>22</v>
      </c>
      <c r="G149" s="140"/>
      <c r="H149" s="11">
        <f>+SUMIF($B$16:$B$137,$B149,H$16:H$137)</f>
        <v>0</v>
      </c>
      <c r="I149" s="11">
        <f t="shared" si="47"/>
        <v>0</v>
      </c>
      <c r="J149" s="11">
        <f t="shared" si="47"/>
        <v>0</v>
      </c>
      <c r="K149" s="11">
        <f t="shared" si="47"/>
        <v>0</v>
      </c>
      <c r="L149" s="11">
        <f t="shared" si="47"/>
        <v>0</v>
      </c>
      <c r="M149" s="11">
        <f t="shared" si="47"/>
        <v>0</v>
      </c>
      <c r="N149" s="11">
        <f t="shared" si="47"/>
        <v>0</v>
      </c>
      <c r="O149" s="11">
        <f t="shared" si="47"/>
        <v>0</v>
      </c>
      <c r="P149" s="11">
        <f t="shared" si="47"/>
        <v>0</v>
      </c>
      <c r="Q149" s="11">
        <f t="shared" si="47"/>
        <v>0</v>
      </c>
      <c r="R149" s="11">
        <f t="shared" si="47"/>
        <v>0</v>
      </c>
      <c r="S149" s="11">
        <f t="shared" si="47"/>
        <v>0</v>
      </c>
      <c r="T149" s="11">
        <f t="shared" si="47"/>
        <v>0</v>
      </c>
      <c r="U149" s="112">
        <f t="shared" si="47"/>
        <v>0</v>
      </c>
      <c r="V149" s="67"/>
      <c r="W149" s="223"/>
      <c r="X149" s="21"/>
      <c r="Y149" s="21"/>
      <c r="Z149" s="21"/>
      <c r="AA149" s="378"/>
      <c r="AB149" s="378"/>
      <c r="AC149" s="14"/>
      <c r="AD149" s="378"/>
      <c r="AE149" s="14"/>
      <c r="AF149" s="14"/>
      <c r="AG149" s="14"/>
    </row>
    <row r="150" spans="1:33" x14ac:dyDescent="0.2">
      <c r="A150" s="127" t="s">
        <v>94</v>
      </c>
      <c r="B150" s="42"/>
      <c r="C150" s="323"/>
      <c r="D150" s="75"/>
      <c r="E150" s="75" t="s">
        <v>154</v>
      </c>
      <c r="F150" s="48" t="s">
        <v>22</v>
      </c>
      <c r="G150" s="140"/>
      <c r="H150" s="11">
        <f t="shared" ref="H150:U150" si="48">-(H41+H70)-(H140+H143+H145+H147)</f>
        <v>0</v>
      </c>
      <c r="I150" s="11">
        <f t="shared" si="48"/>
        <v>0</v>
      </c>
      <c r="J150" s="11">
        <f t="shared" si="48"/>
        <v>0</v>
      </c>
      <c r="K150" s="11">
        <f t="shared" si="48"/>
        <v>0</v>
      </c>
      <c r="L150" s="11">
        <f t="shared" si="48"/>
        <v>0</v>
      </c>
      <c r="M150" s="11">
        <f t="shared" si="48"/>
        <v>0</v>
      </c>
      <c r="N150" s="11">
        <f t="shared" si="48"/>
        <v>0</v>
      </c>
      <c r="O150" s="11">
        <f t="shared" si="48"/>
        <v>0</v>
      </c>
      <c r="P150" s="11">
        <f t="shared" si="48"/>
        <v>0</v>
      </c>
      <c r="Q150" s="11">
        <f t="shared" si="48"/>
        <v>0</v>
      </c>
      <c r="R150" s="11">
        <f t="shared" si="48"/>
        <v>0</v>
      </c>
      <c r="S150" s="11">
        <f t="shared" si="48"/>
        <v>0</v>
      </c>
      <c r="T150" s="11">
        <f t="shared" si="48"/>
        <v>0</v>
      </c>
      <c r="U150" s="112">
        <f t="shared" si="48"/>
        <v>0</v>
      </c>
      <c r="V150" s="67"/>
      <c r="W150" s="223"/>
      <c r="X150" s="21"/>
      <c r="Y150" s="21"/>
      <c r="Z150" s="21"/>
      <c r="AA150" s="378"/>
      <c r="AB150" s="378"/>
      <c r="AC150" s="14"/>
      <c r="AD150" s="378"/>
      <c r="AE150" s="14"/>
      <c r="AF150" s="14"/>
      <c r="AG150" s="14"/>
    </row>
    <row r="151" spans="1:33" x14ac:dyDescent="0.2">
      <c r="A151" s="127" t="s">
        <v>94</v>
      </c>
      <c r="B151" s="42"/>
      <c r="C151" s="324"/>
      <c r="D151" s="262" t="s">
        <v>155</v>
      </c>
      <c r="E151" s="267"/>
      <c r="F151" s="48" t="s">
        <v>22</v>
      </c>
      <c r="G151" s="140"/>
      <c r="H151" s="56">
        <f t="shared" ref="H151:U151" si="49">12-H3+1</f>
        <v>13</v>
      </c>
      <c r="I151" s="56">
        <f t="shared" si="49"/>
        <v>13</v>
      </c>
      <c r="J151" s="56">
        <f t="shared" si="49"/>
        <v>13</v>
      </c>
      <c r="K151" s="56">
        <f t="shared" si="49"/>
        <v>13</v>
      </c>
      <c r="L151" s="56">
        <f t="shared" si="49"/>
        <v>13</v>
      </c>
      <c r="M151" s="56">
        <f t="shared" si="49"/>
        <v>13</v>
      </c>
      <c r="N151" s="56">
        <f t="shared" si="49"/>
        <v>13</v>
      </c>
      <c r="O151" s="56">
        <f t="shared" si="49"/>
        <v>13</v>
      </c>
      <c r="P151" s="56">
        <f t="shared" si="49"/>
        <v>13</v>
      </c>
      <c r="Q151" s="56">
        <f t="shared" si="49"/>
        <v>13</v>
      </c>
      <c r="R151" s="56">
        <f t="shared" si="49"/>
        <v>13</v>
      </c>
      <c r="S151" s="56">
        <f t="shared" si="49"/>
        <v>13</v>
      </c>
      <c r="T151" s="56">
        <f t="shared" si="49"/>
        <v>13</v>
      </c>
      <c r="U151" s="300">
        <f t="shared" si="49"/>
        <v>13</v>
      </c>
      <c r="V151" s="122"/>
      <c r="W151" s="108"/>
      <c r="X151" s="21"/>
      <c r="Y151" s="21"/>
      <c r="Z151" s="21"/>
      <c r="AA151" s="378"/>
      <c r="AB151" s="378"/>
      <c r="AC151" s="14"/>
      <c r="AD151" s="378"/>
      <c r="AE151" s="14"/>
      <c r="AF151" s="14"/>
      <c r="AG151" s="14"/>
    </row>
    <row r="152" spans="1:33" x14ac:dyDescent="0.2">
      <c r="A152" s="127" t="s">
        <v>94</v>
      </c>
      <c r="B152" s="42"/>
      <c r="C152" s="324"/>
      <c r="D152" s="262" t="s">
        <v>156</v>
      </c>
      <c r="E152" s="267"/>
      <c r="F152" s="48" t="s">
        <v>22</v>
      </c>
      <c r="G152" s="140"/>
      <c r="H152" s="12">
        <f t="shared" ref="H152:U152" si="50">+SUMIF($D$138:$D$150,"p",H138:H150)/H151</f>
        <v>0</v>
      </c>
      <c r="I152" s="12">
        <f t="shared" si="50"/>
        <v>0</v>
      </c>
      <c r="J152" s="12">
        <f t="shared" si="50"/>
        <v>0</v>
      </c>
      <c r="K152" s="12">
        <f t="shared" si="50"/>
        <v>0</v>
      </c>
      <c r="L152" s="12">
        <f t="shared" si="50"/>
        <v>0</v>
      </c>
      <c r="M152" s="12">
        <f t="shared" si="50"/>
        <v>0</v>
      </c>
      <c r="N152" s="12">
        <f t="shared" si="50"/>
        <v>0</v>
      </c>
      <c r="O152" s="12">
        <f t="shared" si="50"/>
        <v>0</v>
      </c>
      <c r="P152" s="12">
        <f t="shared" si="50"/>
        <v>0</v>
      </c>
      <c r="Q152" s="12">
        <f t="shared" si="50"/>
        <v>0</v>
      </c>
      <c r="R152" s="12">
        <f t="shared" si="50"/>
        <v>0</v>
      </c>
      <c r="S152" s="12">
        <f t="shared" si="50"/>
        <v>0</v>
      </c>
      <c r="T152" s="12">
        <f t="shared" si="50"/>
        <v>0</v>
      </c>
      <c r="U152" s="301">
        <f t="shared" si="50"/>
        <v>0</v>
      </c>
      <c r="V152" s="122"/>
      <c r="W152" s="108"/>
      <c r="X152" s="21"/>
      <c r="Y152" s="21"/>
      <c r="Z152" s="21"/>
      <c r="AA152" s="378"/>
      <c r="AB152" s="378"/>
      <c r="AC152" s="14"/>
      <c r="AD152" s="378"/>
      <c r="AE152" s="14"/>
      <c r="AF152" s="14"/>
      <c r="AG152" s="14"/>
    </row>
    <row r="153" spans="1:33" x14ac:dyDescent="0.2">
      <c r="A153" s="127" t="s">
        <v>94</v>
      </c>
      <c r="B153" s="42"/>
      <c r="C153" s="324"/>
      <c r="D153" s="30">
        <v>1</v>
      </c>
      <c r="E153" s="267" t="s">
        <v>35</v>
      </c>
      <c r="F153" s="48" t="s">
        <v>22</v>
      </c>
      <c r="G153" s="140"/>
      <c r="H153" s="28">
        <f t="shared" ref="H153:U164" si="51">+IF($D153&lt;H$3,0,H$152)</f>
        <v>0</v>
      </c>
      <c r="I153" s="28">
        <f t="shared" si="51"/>
        <v>0</v>
      </c>
      <c r="J153" s="28">
        <f t="shared" si="51"/>
        <v>0</v>
      </c>
      <c r="K153" s="28">
        <f t="shared" si="51"/>
        <v>0</v>
      </c>
      <c r="L153" s="28">
        <f t="shared" si="51"/>
        <v>0</v>
      </c>
      <c r="M153" s="28">
        <f t="shared" si="51"/>
        <v>0</v>
      </c>
      <c r="N153" s="28">
        <f t="shared" si="51"/>
        <v>0</v>
      </c>
      <c r="O153" s="28">
        <f t="shared" si="51"/>
        <v>0</v>
      </c>
      <c r="P153" s="28">
        <f t="shared" si="51"/>
        <v>0</v>
      </c>
      <c r="Q153" s="28">
        <f t="shared" si="51"/>
        <v>0</v>
      </c>
      <c r="R153" s="28">
        <f t="shared" si="51"/>
        <v>0</v>
      </c>
      <c r="S153" s="28">
        <f t="shared" si="51"/>
        <v>0</v>
      </c>
      <c r="T153" s="28">
        <f t="shared" si="51"/>
        <v>0</v>
      </c>
      <c r="U153" s="302">
        <f t="shared" si="51"/>
        <v>0</v>
      </c>
      <c r="V153" s="122"/>
      <c r="W153" s="108"/>
      <c r="X153" s="21"/>
      <c r="Y153" s="76"/>
      <c r="Z153" s="21"/>
      <c r="AA153" s="378"/>
      <c r="AB153" s="378"/>
      <c r="AC153" s="14"/>
      <c r="AD153" s="378"/>
      <c r="AE153" s="14"/>
      <c r="AF153" s="14"/>
      <c r="AG153" s="14"/>
    </row>
    <row r="154" spans="1:33" x14ac:dyDescent="0.2">
      <c r="A154" s="127" t="s">
        <v>94</v>
      </c>
      <c r="B154" s="42"/>
      <c r="C154" s="324"/>
      <c r="D154" s="30">
        <v>2</v>
      </c>
      <c r="E154" s="267" t="s">
        <v>36</v>
      </c>
      <c r="F154" s="48" t="s">
        <v>22</v>
      </c>
      <c r="G154" s="140"/>
      <c r="H154" s="28">
        <f t="shared" si="51"/>
        <v>0</v>
      </c>
      <c r="I154" s="28">
        <f t="shared" si="51"/>
        <v>0</v>
      </c>
      <c r="J154" s="28">
        <f t="shared" si="51"/>
        <v>0</v>
      </c>
      <c r="K154" s="28">
        <f t="shared" si="51"/>
        <v>0</v>
      </c>
      <c r="L154" s="28">
        <f t="shared" si="51"/>
        <v>0</v>
      </c>
      <c r="M154" s="28">
        <f t="shared" si="51"/>
        <v>0</v>
      </c>
      <c r="N154" s="28">
        <f t="shared" si="51"/>
        <v>0</v>
      </c>
      <c r="O154" s="28">
        <f t="shared" si="51"/>
        <v>0</v>
      </c>
      <c r="P154" s="28">
        <f t="shared" si="51"/>
        <v>0</v>
      </c>
      <c r="Q154" s="28">
        <f t="shared" si="51"/>
        <v>0</v>
      </c>
      <c r="R154" s="28">
        <f t="shared" si="51"/>
        <v>0</v>
      </c>
      <c r="S154" s="28">
        <f t="shared" si="51"/>
        <v>0</v>
      </c>
      <c r="T154" s="28">
        <f t="shared" si="51"/>
        <v>0</v>
      </c>
      <c r="U154" s="302">
        <f t="shared" si="51"/>
        <v>0</v>
      </c>
      <c r="V154" s="122"/>
      <c r="W154" s="108"/>
      <c r="X154" s="21"/>
      <c r="Y154" s="21"/>
      <c r="Z154" s="21"/>
      <c r="AA154" s="378"/>
      <c r="AB154" s="378"/>
      <c r="AC154" s="14"/>
      <c r="AD154" s="378"/>
      <c r="AE154" s="14"/>
      <c r="AF154" s="14"/>
      <c r="AG154" s="14"/>
    </row>
    <row r="155" spans="1:33" x14ac:dyDescent="0.2">
      <c r="A155" s="127" t="s">
        <v>94</v>
      </c>
      <c r="B155" s="42"/>
      <c r="C155" s="324"/>
      <c r="D155" s="30">
        <v>3</v>
      </c>
      <c r="E155" s="267" t="s">
        <v>37</v>
      </c>
      <c r="F155" s="48" t="s">
        <v>22</v>
      </c>
      <c r="G155" s="140"/>
      <c r="H155" s="28">
        <f t="shared" si="51"/>
        <v>0</v>
      </c>
      <c r="I155" s="28">
        <f t="shared" si="51"/>
        <v>0</v>
      </c>
      <c r="J155" s="28">
        <f t="shared" si="51"/>
        <v>0</v>
      </c>
      <c r="K155" s="28">
        <f t="shared" si="51"/>
        <v>0</v>
      </c>
      <c r="L155" s="28">
        <f t="shared" si="51"/>
        <v>0</v>
      </c>
      <c r="M155" s="28">
        <f t="shared" si="51"/>
        <v>0</v>
      </c>
      <c r="N155" s="28">
        <f t="shared" si="51"/>
        <v>0</v>
      </c>
      <c r="O155" s="28">
        <f t="shared" si="51"/>
        <v>0</v>
      </c>
      <c r="P155" s="28">
        <f t="shared" si="51"/>
        <v>0</v>
      </c>
      <c r="Q155" s="28">
        <f t="shared" si="51"/>
        <v>0</v>
      </c>
      <c r="R155" s="28">
        <f t="shared" si="51"/>
        <v>0</v>
      </c>
      <c r="S155" s="28">
        <f t="shared" si="51"/>
        <v>0</v>
      </c>
      <c r="T155" s="28">
        <f t="shared" si="51"/>
        <v>0</v>
      </c>
      <c r="U155" s="302">
        <f t="shared" si="51"/>
        <v>0</v>
      </c>
      <c r="V155" s="122"/>
      <c r="W155" s="108"/>
      <c r="X155" s="21"/>
      <c r="Y155" s="76"/>
      <c r="Z155" s="21"/>
      <c r="AA155" s="378"/>
      <c r="AB155" s="378"/>
      <c r="AC155" s="14"/>
      <c r="AD155" s="378"/>
      <c r="AE155" s="14"/>
      <c r="AF155" s="14"/>
      <c r="AG155" s="14"/>
    </row>
    <row r="156" spans="1:33" x14ac:dyDescent="0.2">
      <c r="A156" s="127" t="s">
        <v>94</v>
      </c>
      <c r="B156" s="42"/>
      <c r="C156" s="324"/>
      <c r="D156" s="30">
        <v>4</v>
      </c>
      <c r="E156" s="267" t="s">
        <v>38</v>
      </c>
      <c r="F156" s="48" t="s">
        <v>22</v>
      </c>
      <c r="G156" s="140"/>
      <c r="H156" s="28">
        <f t="shared" si="51"/>
        <v>0</v>
      </c>
      <c r="I156" s="28">
        <f t="shared" si="51"/>
        <v>0</v>
      </c>
      <c r="J156" s="28">
        <f t="shared" si="51"/>
        <v>0</v>
      </c>
      <c r="K156" s="28">
        <f t="shared" si="51"/>
        <v>0</v>
      </c>
      <c r="L156" s="28">
        <f t="shared" si="51"/>
        <v>0</v>
      </c>
      <c r="M156" s="28">
        <f t="shared" si="51"/>
        <v>0</v>
      </c>
      <c r="N156" s="28">
        <f t="shared" si="51"/>
        <v>0</v>
      </c>
      <c r="O156" s="28">
        <f t="shared" si="51"/>
        <v>0</v>
      </c>
      <c r="P156" s="28">
        <f t="shared" si="51"/>
        <v>0</v>
      </c>
      <c r="Q156" s="28">
        <f t="shared" si="51"/>
        <v>0</v>
      </c>
      <c r="R156" s="28">
        <f t="shared" si="51"/>
        <v>0</v>
      </c>
      <c r="S156" s="28">
        <f t="shared" si="51"/>
        <v>0</v>
      </c>
      <c r="T156" s="28">
        <f t="shared" si="51"/>
        <v>0</v>
      </c>
      <c r="U156" s="302">
        <f t="shared" si="51"/>
        <v>0</v>
      </c>
      <c r="V156" s="122"/>
      <c r="W156" s="108"/>
      <c r="X156" s="21"/>
      <c r="Y156" s="76"/>
      <c r="Z156" s="21"/>
      <c r="AA156" s="378"/>
      <c r="AB156" s="378"/>
      <c r="AC156" s="14"/>
      <c r="AD156" s="378"/>
      <c r="AE156" s="14"/>
      <c r="AF156" s="14"/>
      <c r="AG156" s="14"/>
    </row>
    <row r="157" spans="1:33" x14ac:dyDescent="0.2">
      <c r="A157" s="127" t="s">
        <v>94</v>
      </c>
      <c r="B157" s="42"/>
      <c r="C157" s="324"/>
      <c r="D157" s="30">
        <v>5</v>
      </c>
      <c r="E157" s="267" t="s">
        <v>39</v>
      </c>
      <c r="F157" s="48" t="s">
        <v>22</v>
      </c>
      <c r="G157" s="140"/>
      <c r="H157" s="28">
        <f t="shared" si="51"/>
        <v>0</v>
      </c>
      <c r="I157" s="28">
        <f t="shared" si="51"/>
        <v>0</v>
      </c>
      <c r="J157" s="28">
        <f t="shared" si="51"/>
        <v>0</v>
      </c>
      <c r="K157" s="28">
        <f t="shared" si="51"/>
        <v>0</v>
      </c>
      <c r="L157" s="28">
        <f t="shared" si="51"/>
        <v>0</v>
      </c>
      <c r="M157" s="28">
        <f t="shared" si="51"/>
        <v>0</v>
      </c>
      <c r="N157" s="28">
        <f t="shared" si="51"/>
        <v>0</v>
      </c>
      <c r="O157" s="28">
        <f t="shared" si="51"/>
        <v>0</v>
      </c>
      <c r="P157" s="28">
        <f t="shared" si="51"/>
        <v>0</v>
      </c>
      <c r="Q157" s="28">
        <f t="shared" si="51"/>
        <v>0</v>
      </c>
      <c r="R157" s="28">
        <f t="shared" si="51"/>
        <v>0</v>
      </c>
      <c r="S157" s="28">
        <f t="shared" si="51"/>
        <v>0</v>
      </c>
      <c r="T157" s="28">
        <f t="shared" si="51"/>
        <v>0</v>
      </c>
      <c r="U157" s="302">
        <f t="shared" si="51"/>
        <v>0</v>
      </c>
      <c r="V157" s="122"/>
      <c r="W157" s="108"/>
      <c r="X157" s="21"/>
      <c r="Y157" s="76"/>
      <c r="Z157" s="21"/>
      <c r="AA157" s="378"/>
      <c r="AB157" s="378"/>
      <c r="AC157" s="14"/>
      <c r="AD157" s="378"/>
      <c r="AE157" s="14"/>
      <c r="AF157" s="14"/>
      <c r="AG157" s="14"/>
    </row>
    <row r="158" spans="1:33" x14ac:dyDescent="0.2">
      <c r="A158" s="127" t="s">
        <v>94</v>
      </c>
      <c r="B158" s="42"/>
      <c r="C158" s="324"/>
      <c r="D158" s="30">
        <v>6</v>
      </c>
      <c r="E158" s="267" t="s">
        <v>40</v>
      </c>
      <c r="F158" s="48" t="s">
        <v>22</v>
      </c>
      <c r="G158" s="140"/>
      <c r="H158" s="28">
        <f t="shared" si="51"/>
        <v>0</v>
      </c>
      <c r="I158" s="28">
        <f t="shared" si="51"/>
        <v>0</v>
      </c>
      <c r="J158" s="28">
        <f t="shared" si="51"/>
        <v>0</v>
      </c>
      <c r="K158" s="28">
        <f t="shared" si="51"/>
        <v>0</v>
      </c>
      <c r="L158" s="28">
        <f t="shared" si="51"/>
        <v>0</v>
      </c>
      <c r="M158" s="28">
        <f t="shared" si="51"/>
        <v>0</v>
      </c>
      <c r="N158" s="28">
        <f t="shared" si="51"/>
        <v>0</v>
      </c>
      <c r="O158" s="28">
        <f t="shared" si="51"/>
        <v>0</v>
      </c>
      <c r="P158" s="28">
        <f t="shared" si="51"/>
        <v>0</v>
      </c>
      <c r="Q158" s="28">
        <f t="shared" si="51"/>
        <v>0</v>
      </c>
      <c r="R158" s="28">
        <f t="shared" si="51"/>
        <v>0</v>
      </c>
      <c r="S158" s="28">
        <f t="shared" si="51"/>
        <v>0</v>
      </c>
      <c r="T158" s="28">
        <f t="shared" si="51"/>
        <v>0</v>
      </c>
      <c r="U158" s="302">
        <f t="shared" si="51"/>
        <v>0</v>
      </c>
      <c r="V158" s="122"/>
      <c r="W158" s="108"/>
      <c r="X158" s="21"/>
      <c r="Y158" s="21"/>
      <c r="Z158" s="21"/>
      <c r="AA158" s="378"/>
      <c r="AB158" s="378"/>
      <c r="AC158" s="14"/>
      <c r="AD158" s="378"/>
      <c r="AE158" s="14"/>
      <c r="AF158" s="14"/>
      <c r="AG158" s="14"/>
    </row>
    <row r="159" spans="1:33" x14ac:dyDescent="0.2">
      <c r="A159" s="127" t="s">
        <v>94</v>
      </c>
      <c r="B159" s="42"/>
      <c r="C159" s="324"/>
      <c r="D159" s="30">
        <v>7</v>
      </c>
      <c r="E159" s="267" t="s">
        <v>41</v>
      </c>
      <c r="F159" s="48" t="s">
        <v>22</v>
      </c>
      <c r="G159" s="140"/>
      <c r="H159" s="28">
        <f t="shared" si="51"/>
        <v>0</v>
      </c>
      <c r="I159" s="28">
        <f t="shared" si="51"/>
        <v>0</v>
      </c>
      <c r="J159" s="28">
        <f t="shared" si="51"/>
        <v>0</v>
      </c>
      <c r="K159" s="28">
        <f t="shared" si="51"/>
        <v>0</v>
      </c>
      <c r="L159" s="28">
        <f t="shared" si="51"/>
        <v>0</v>
      </c>
      <c r="M159" s="28">
        <f t="shared" si="51"/>
        <v>0</v>
      </c>
      <c r="N159" s="28">
        <f t="shared" si="51"/>
        <v>0</v>
      </c>
      <c r="O159" s="28">
        <f t="shared" si="51"/>
        <v>0</v>
      </c>
      <c r="P159" s="28">
        <f t="shared" si="51"/>
        <v>0</v>
      </c>
      <c r="Q159" s="28">
        <f t="shared" si="51"/>
        <v>0</v>
      </c>
      <c r="R159" s="28">
        <f t="shared" si="51"/>
        <v>0</v>
      </c>
      <c r="S159" s="28">
        <f t="shared" si="51"/>
        <v>0</v>
      </c>
      <c r="T159" s="28">
        <f t="shared" si="51"/>
        <v>0</v>
      </c>
      <c r="U159" s="302">
        <f t="shared" si="51"/>
        <v>0</v>
      </c>
      <c r="V159" s="122"/>
      <c r="W159" s="108"/>
      <c r="X159" s="21"/>
      <c r="Y159" s="21"/>
      <c r="Z159" s="21"/>
      <c r="AA159" s="378"/>
      <c r="AB159" s="378"/>
      <c r="AC159" s="14"/>
      <c r="AD159" s="378"/>
      <c r="AE159" s="14"/>
      <c r="AF159" s="14"/>
      <c r="AG159" s="14"/>
    </row>
    <row r="160" spans="1:33" x14ac:dyDescent="0.2">
      <c r="A160" s="127" t="s">
        <v>94</v>
      </c>
      <c r="B160" s="42"/>
      <c r="C160" s="324"/>
      <c r="D160" s="30">
        <v>8</v>
      </c>
      <c r="E160" s="267" t="s">
        <v>42</v>
      </c>
      <c r="F160" s="48" t="s">
        <v>22</v>
      </c>
      <c r="G160" s="140"/>
      <c r="H160" s="28">
        <f t="shared" si="51"/>
        <v>0</v>
      </c>
      <c r="I160" s="28">
        <f t="shared" si="51"/>
        <v>0</v>
      </c>
      <c r="J160" s="28">
        <f t="shared" si="51"/>
        <v>0</v>
      </c>
      <c r="K160" s="28">
        <f t="shared" si="51"/>
        <v>0</v>
      </c>
      <c r="L160" s="28">
        <f t="shared" si="51"/>
        <v>0</v>
      </c>
      <c r="M160" s="28">
        <f t="shared" si="51"/>
        <v>0</v>
      </c>
      <c r="N160" s="28">
        <f t="shared" si="51"/>
        <v>0</v>
      </c>
      <c r="O160" s="28">
        <f t="shared" si="51"/>
        <v>0</v>
      </c>
      <c r="P160" s="28">
        <f t="shared" si="51"/>
        <v>0</v>
      </c>
      <c r="Q160" s="28">
        <f t="shared" si="51"/>
        <v>0</v>
      </c>
      <c r="R160" s="28">
        <f t="shared" si="51"/>
        <v>0</v>
      </c>
      <c r="S160" s="28">
        <f t="shared" si="51"/>
        <v>0</v>
      </c>
      <c r="T160" s="28">
        <f t="shared" si="51"/>
        <v>0</v>
      </c>
      <c r="U160" s="302">
        <f t="shared" si="51"/>
        <v>0</v>
      </c>
      <c r="V160" s="122"/>
      <c r="W160" s="108"/>
      <c r="X160" s="21"/>
      <c r="Y160" s="78"/>
      <c r="Z160" s="21"/>
      <c r="AA160" s="378"/>
      <c r="AB160" s="378"/>
      <c r="AC160" s="14"/>
      <c r="AD160" s="378"/>
      <c r="AE160" s="14"/>
      <c r="AF160" s="14"/>
      <c r="AG160" s="14"/>
    </row>
    <row r="161" spans="1:33" x14ac:dyDescent="0.2">
      <c r="A161" s="127" t="s">
        <v>94</v>
      </c>
      <c r="B161" s="42"/>
      <c r="C161" s="324"/>
      <c r="D161" s="30">
        <v>9</v>
      </c>
      <c r="E161" s="267" t="s">
        <v>43</v>
      </c>
      <c r="F161" s="48" t="s">
        <v>22</v>
      </c>
      <c r="G161" s="140"/>
      <c r="H161" s="28">
        <f t="shared" si="51"/>
        <v>0</v>
      </c>
      <c r="I161" s="28">
        <f t="shared" si="51"/>
        <v>0</v>
      </c>
      <c r="J161" s="28">
        <f t="shared" si="51"/>
        <v>0</v>
      </c>
      <c r="K161" s="28">
        <f t="shared" si="51"/>
        <v>0</v>
      </c>
      <c r="L161" s="28">
        <f t="shared" si="51"/>
        <v>0</v>
      </c>
      <c r="M161" s="28">
        <f t="shared" si="51"/>
        <v>0</v>
      </c>
      <c r="N161" s="28">
        <f t="shared" si="51"/>
        <v>0</v>
      </c>
      <c r="O161" s="28">
        <f t="shared" si="51"/>
        <v>0</v>
      </c>
      <c r="P161" s="28">
        <f t="shared" si="51"/>
        <v>0</v>
      </c>
      <c r="Q161" s="28">
        <f t="shared" si="51"/>
        <v>0</v>
      </c>
      <c r="R161" s="28">
        <f t="shared" si="51"/>
        <v>0</v>
      </c>
      <c r="S161" s="28">
        <f t="shared" si="51"/>
        <v>0</v>
      </c>
      <c r="T161" s="28">
        <f t="shared" si="51"/>
        <v>0</v>
      </c>
      <c r="U161" s="302">
        <f t="shared" si="51"/>
        <v>0</v>
      </c>
      <c r="V161" s="122"/>
      <c r="W161" s="108"/>
      <c r="X161" s="21"/>
      <c r="Y161" s="21"/>
      <c r="Z161" s="21"/>
      <c r="AA161" s="378"/>
      <c r="AB161" s="378"/>
      <c r="AC161" s="14"/>
      <c r="AD161" s="378"/>
      <c r="AE161" s="14"/>
      <c r="AF161" s="14"/>
      <c r="AG161" s="14"/>
    </row>
    <row r="162" spans="1:33" x14ac:dyDescent="0.2">
      <c r="A162" s="127" t="s">
        <v>94</v>
      </c>
      <c r="B162" s="42"/>
      <c r="C162" s="324"/>
      <c r="D162" s="30">
        <v>10</v>
      </c>
      <c r="E162" s="267" t="s">
        <v>44</v>
      </c>
      <c r="F162" s="48" t="s">
        <v>22</v>
      </c>
      <c r="G162" s="140"/>
      <c r="H162" s="28">
        <f t="shared" si="51"/>
        <v>0</v>
      </c>
      <c r="I162" s="28">
        <f t="shared" si="51"/>
        <v>0</v>
      </c>
      <c r="J162" s="28">
        <f t="shared" si="51"/>
        <v>0</v>
      </c>
      <c r="K162" s="28">
        <f t="shared" si="51"/>
        <v>0</v>
      </c>
      <c r="L162" s="28">
        <f t="shared" si="51"/>
        <v>0</v>
      </c>
      <c r="M162" s="28">
        <f t="shared" si="51"/>
        <v>0</v>
      </c>
      <c r="N162" s="28">
        <f t="shared" si="51"/>
        <v>0</v>
      </c>
      <c r="O162" s="28">
        <f t="shared" si="51"/>
        <v>0</v>
      </c>
      <c r="P162" s="28">
        <f t="shared" si="51"/>
        <v>0</v>
      </c>
      <c r="Q162" s="28">
        <f t="shared" si="51"/>
        <v>0</v>
      </c>
      <c r="R162" s="28">
        <f t="shared" si="51"/>
        <v>0</v>
      </c>
      <c r="S162" s="28">
        <f t="shared" si="51"/>
        <v>0</v>
      </c>
      <c r="T162" s="28">
        <f t="shared" si="51"/>
        <v>0</v>
      </c>
      <c r="U162" s="302">
        <f t="shared" si="51"/>
        <v>0</v>
      </c>
      <c r="V162" s="122"/>
      <c r="W162" s="108"/>
      <c r="X162" s="21"/>
      <c r="Y162" s="76"/>
      <c r="Z162" s="21"/>
      <c r="AA162" s="378"/>
      <c r="AB162" s="378"/>
      <c r="AC162" s="14"/>
      <c r="AD162" s="378"/>
      <c r="AE162" s="14"/>
      <c r="AF162" s="14"/>
      <c r="AG162" s="14"/>
    </row>
    <row r="163" spans="1:33" x14ac:dyDescent="0.2">
      <c r="A163" s="127" t="s">
        <v>94</v>
      </c>
      <c r="B163" s="42"/>
      <c r="C163" s="324"/>
      <c r="D163" s="30">
        <v>11</v>
      </c>
      <c r="E163" s="267" t="s">
        <v>45</v>
      </c>
      <c r="F163" s="48" t="s">
        <v>22</v>
      </c>
      <c r="G163" s="140"/>
      <c r="H163" s="28">
        <f t="shared" si="51"/>
        <v>0</v>
      </c>
      <c r="I163" s="28">
        <f t="shared" si="51"/>
        <v>0</v>
      </c>
      <c r="J163" s="28">
        <f t="shared" si="51"/>
        <v>0</v>
      </c>
      <c r="K163" s="28">
        <f t="shared" si="51"/>
        <v>0</v>
      </c>
      <c r="L163" s="28">
        <f t="shared" si="51"/>
        <v>0</v>
      </c>
      <c r="M163" s="28">
        <f t="shared" si="51"/>
        <v>0</v>
      </c>
      <c r="N163" s="28">
        <f t="shared" si="51"/>
        <v>0</v>
      </c>
      <c r="O163" s="28">
        <f t="shared" si="51"/>
        <v>0</v>
      </c>
      <c r="P163" s="28">
        <f t="shared" si="51"/>
        <v>0</v>
      </c>
      <c r="Q163" s="28">
        <f t="shared" si="51"/>
        <v>0</v>
      </c>
      <c r="R163" s="28">
        <f t="shared" si="51"/>
        <v>0</v>
      </c>
      <c r="S163" s="28">
        <f t="shared" si="51"/>
        <v>0</v>
      </c>
      <c r="T163" s="28">
        <f t="shared" si="51"/>
        <v>0</v>
      </c>
      <c r="U163" s="302">
        <f t="shared" si="51"/>
        <v>0</v>
      </c>
      <c r="V163" s="122"/>
      <c r="W163" s="108"/>
      <c r="X163" s="21"/>
      <c r="Y163" s="76"/>
      <c r="Z163" s="21"/>
      <c r="AA163" s="378"/>
      <c r="AB163" s="378"/>
      <c r="AC163" s="14"/>
      <c r="AD163" s="378"/>
      <c r="AE163" s="14"/>
      <c r="AF163" s="14"/>
      <c r="AG163" s="14"/>
    </row>
    <row r="164" spans="1:33" x14ac:dyDescent="0.2">
      <c r="A164" s="127" t="s">
        <v>94</v>
      </c>
      <c r="B164" s="42"/>
      <c r="C164" s="324"/>
      <c r="D164" s="30">
        <v>12</v>
      </c>
      <c r="E164" s="267" t="s">
        <v>46</v>
      </c>
      <c r="F164" s="48" t="s">
        <v>22</v>
      </c>
      <c r="G164" s="140"/>
      <c r="H164" s="28">
        <f t="shared" si="51"/>
        <v>0</v>
      </c>
      <c r="I164" s="28">
        <f t="shared" si="51"/>
        <v>0</v>
      </c>
      <c r="J164" s="28">
        <f t="shared" si="51"/>
        <v>0</v>
      </c>
      <c r="K164" s="28">
        <f t="shared" si="51"/>
        <v>0</v>
      </c>
      <c r="L164" s="28">
        <f t="shared" si="51"/>
        <v>0</v>
      </c>
      <c r="M164" s="28">
        <f t="shared" si="51"/>
        <v>0</v>
      </c>
      <c r="N164" s="28">
        <f t="shared" si="51"/>
        <v>0</v>
      </c>
      <c r="O164" s="28">
        <f t="shared" si="51"/>
        <v>0</v>
      </c>
      <c r="P164" s="28">
        <f t="shared" si="51"/>
        <v>0</v>
      </c>
      <c r="Q164" s="28">
        <f t="shared" si="51"/>
        <v>0</v>
      </c>
      <c r="R164" s="28">
        <f t="shared" si="51"/>
        <v>0</v>
      </c>
      <c r="S164" s="28">
        <f t="shared" si="51"/>
        <v>0</v>
      </c>
      <c r="T164" s="28">
        <f t="shared" si="51"/>
        <v>0</v>
      </c>
      <c r="U164" s="302">
        <f t="shared" si="51"/>
        <v>0</v>
      </c>
      <c r="V164" s="122"/>
      <c r="W164" s="108"/>
      <c r="X164" s="21"/>
      <c r="Y164" s="21"/>
      <c r="Z164" s="21"/>
      <c r="AA164" s="378"/>
      <c r="AB164" s="378"/>
      <c r="AC164" s="14"/>
      <c r="AD164" s="378"/>
      <c r="AE164" s="14"/>
      <c r="AF164" s="14"/>
      <c r="AG164" s="14"/>
    </row>
    <row r="165" spans="1:33" x14ac:dyDescent="0.2">
      <c r="A165" s="127" t="s">
        <v>94</v>
      </c>
      <c r="B165" s="42"/>
      <c r="C165" s="323" t="s">
        <v>84</v>
      </c>
      <c r="D165" s="75" t="s">
        <v>209</v>
      </c>
      <c r="E165" s="22"/>
      <c r="F165" s="29" t="s">
        <v>19</v>
      </c>
      <c r="G165" s="144"/>
      <c r="H165" s="11">
        <f>IF(H3&gt;0,+SUM(INDEX($H$153:$U$164,H3,1):INDEX($H$153:$U$164,H3,H4)),0)</f>
        <v>0</v>
      </c>
      <c r="I165" s="11">
        <f>IF(I3=H3,I152,IF(I3&gt;0,+SUM(INDEX($H$153:$U$164,I3,1):INDEX($H$153:$U$164,I3,I4)),0))</f>
        <v>0</v>
      </c>
      <c r="J165" s="11">
        <f>IF(J3=I3,J152,IF(J3&gt;0,+SUM(INDEX($H$153:$U$164,J3,1):INDEX($H$153:$U$164,J3,J4)),0))</f>
        <v>0</v>
      </c>
      <c r="K165" s="11">
        <f>IF(K3=J3,K152,IF(K3&gt;0,+SUM(INDEX($H$153:$U$164,K3,1):INDEX($H$153:$U$164,K3,K4)),0))</f>
        <v>0</v>
      </c>
      <c r="L165" s="11">
        <f>IF(L3=K3,L152,IF(L3&gt;0,+SUM(INDEX($H$153:$U$164,L3,1):INDEX($H$153:$U$164,L3,L4)),0))</f>
        <v>0</v>
      </c>
      <c r="M165" s="11">
        <f>IF(M3=L3,M152,IF(M3&gt;0,+SUM(INDEX($H$153:$U$164,M3,1):INDEX($H$153:$U$164,M3,M4)),0))</f>
        <v>0</v>
      </c>
      <c r="N165" s="11">
        <f>IF(N3=M3,N152,IF(N3&gt;0,+SUM(INDEX($H$153:$U$164,N3,1):INDEX($H$153:$U$164,N3,N4)),0))</f>
        <v>0</v>
      </c>
      <c r="O165" s="11">
        <f>IF(O3=N3,O152,IF(O3&gt;0,+SUM(INDEX($H$153:$U$164,O3,1):INDEX($H$153:$U$164,O3,O4)),0))</f>
        <v>0</v>
      </c>
      <c r="P165" s="11">
        <f>IF(P3=O3,P152,IF(P3&gt;0,+SUM(INDEX($H$153:$U$164,P3,1):INDEX($H$153:$U$164,P3,P4)),0))</f>
        <v>0</v>
      </c>
      <c r="Q165" s="11">
        <f>IF(Q3=P3,Q152,IF(Q3&gt;0,+SUM(INDEX($H$153:$U$164,Q3,1):INDEX($H$153:$U$164,Q3,Q4)),0))</f>
        <v>0</v>
      </c>
      <c r="R165" s="11">
        <f>IF(R3=Q3,R152,IF(R3&gt;0,+SUM(INDEX($H$153:$U$164,R3,1):INDEX($H$153:$U$164,R3,R4)),0))</f>
        <v>0</v>
      </c>
      <c r="S165" s="11">
        <f>IF(S3=R3,S152,IF(S3&gt;0,+SUM(INDEX($H$153:$U$164,S3,1):INDEX($H$153:$U$164,S3,S4)),0))</f>
        <v>0</v>
      </c>
      <c r="T165" s="11">
        <f>IF(T3=S3,T152,IF(T3&gt;0,+SUM(INDEX($H$153:$U$164,T3,1):INDEX($H$153:$U$164,T3,T4)),0))</f>
        <v>0</v>
      </c>
      <c r="U165" s="112">
        <f>IF(U3=T3,U152,IF(U3&gt;0,+SUM(INDEX($H$153:$U$164,U3,1):INDEX($H$153:$U$164,U3,U4)),0))</f>
        <v>0</v>
      </c>
      <c r="V165" s="34"/>
      <c r="W165" s="108"/>
      <c r="X165" s="21"/>
      <c r="Y165" s="123"/>
      <c r="Z165" s="21"/>
      <c r="AA165" s="378"/>
      <c r="AB165" s="378"/>
      <c r="AC165" s="14"/>
      <c r="AD165" s="378"/>
      <c r="AE165" s="14"/>
      <c r="AF165" s="14"/>
      <c r="AG165" s="14"/>
    </row>
    <row r="166" spans="1:33" x14ac:dyDescent="0.2">
      <c r="A166" s="127" t="s">
        <v>94</v>
      </c>
      <c r="B166" s="42"/>
      <c r="C166" s="323"/>
      <c r="D166" s="262" t="s">
        <v>195</v>
      </c>
      <c r="E166" s="22"/>
      <c r="F166" s="29" t="s">
        <v>19</v>
      </c>
      <c r="G166" s="144"/>
      <c r="H166" s="11">
        <f t="shared" ref="H166:U166" si="52">+SUMIF($C$138:$C$165,"A",H$138:H$165)</f>
        <v>0</v>
      </c>
      <c r="I166" s="11">
        <f t="shared" si="52"/>
        <v>0</v>
      </c>
      <c r="J166" s="11">
        <f t="shared" si="52"/>
        <v>0</v>
      </c>
      <c r="K166" s="11">
        <f t="shared" si="52"/>
        <v>0</v>
      </c>
      <c r="L166" s="11">
        <f t="shared" si="52"/>
        <v>0</v>
      </c>
      <c r="M166" s="11">
        <f t="shared" si="52"/>
        <v>0</v>
      </c>
      <c r="N166" s="11">
        <f t="shared" si="52"/>
        <v>0</v>
      </c>
      <c r="O166" s="11">
        <f t="shared" si="52"/>
        <v>0</v>
      </c>
      <c r="P166" s="11">
        <f t="shared" si="52"/>
        <v>0</v>
      </c>
      <c r="Q166" s="11">
        <f t="shared" si="52"/>
        <v>0</v>
      </c>
      <c r="R166" s="11">
        <f t="shared" si="52"/>
        <v>0</v>
      </c>
      <c r="S166" s="11">
        <f t="shared" si="52"/>
        <v>0</v>
      </c>
      <c r="T166" s="11">
        <f t="shared" si="52"/>
        <v>0</v>
      </c>
      <c r="U166" s="112">
        <f t="shared" si="52"/>
        <v>0</v>
      </c>
      <c r="V166" s="122"/>
      <c r="W166" s="108"/>
      <c r="X166" s="76"/>
      <c r="Y166" s="123"/>
      <c r="Z166" s="21"/>
      <c r="AA166" s="378"/>
      <c r="AB166" s="378"/>
      <c r="AC166" s="14"/>
      <c r="AD166" s="378"/>
      <c r="AE166" s="14"/>
      <c r="AF166" s="14"/>
      <c r="AG166" s="14"/>
    </row>
    <row r="167" spans="1:33" x14ac:dyDescent="0.2">
      <c r="A167" s="127" t="s">
        <v>94</v>
      </c>
      <c r="B167" s="23"/>
      <c r="C167" s="325"/>
      <c r="D167" s="55" t="s">
        <v>389</v>
      </c>
      <c r="E167" s="27"/>
      <c r="F167" s="29" t="s">
        <v>19</v>
      </c>
      <c r="G167" s="144"/>
      <c r="H167" s="11">
        <f>IF(H144=0,ROUND(H166/12,2),IF(H12&lt;&gt;"NO",H144+H145,ROUND(IF(Tablas!#REF!="TOPEMENS",H144-MIN(H144,HLOOKUP(H3,Tablas!$B$112:$N$117,4,FALSE)/2),H144-MIN(H144,H11/2))*(H144+H145)/H144,2)))</f>
        <v>0</v>
      </c>
      <c r="I167" s="11">
        <f>IF(I144=0,ROUND(I166/12,2),IF(I12&lt;&gt;"NO",I144+I145,ROUND(IF(Tablas!A110="TOPEMENS",I144-MIN(I144,HLOOKUP(I3,Tablas!$B$112:$N$117,4,FALSE)/2),I144-MIN(I144,I11/2))*(I144+I145)/I144,2)))</f>
        <v>0</v>
      </c>
      <c r="J167" s="11">
        <f>IF(J144=0,ROUND(J166/12,2),IF(J12&lt;&gt;"NO",J144+J145,ROUND(IF(Tablas!B110="TOPEMENS",J144-MIN(J144,HLOOKUP(J3,Tablas!$B$112:$N$117,4,FALSE)/2),J144-MIN(J144,J11/2))*(J144+J145)/J144,2)))</f>
        <v>0</v>
      </c>
      <c r="K167" s="11">
        <f>IF(K144=0,ROUND(K166/12,2),IF(K12&lt;&gt;"NO",K144+K145,ROUND(IF(Tablas!C110="TOPEMENS",K144-MIN(K144,HLOOKUP(K3,Tablas!$B$112:$N$117,4,FALSE)/2),K144-MIN(K144,K11/2))*(K144+K145)/K144,2)))</f>
        <v>0</v>
      </c>
      <c r="L167" s="11">
        <f>IF(L144=0,ROUND(L166/12,2),IF(L12&lt;&gt;"NO",L144+L145,ROUND(IF(Tablas!D110="TOPEMENS",L144-MIN(L144,HLOOKUP(L3,Tablas!$B$112:$N$117,4,FALSE)/2),L144-MIN(L144,L11/2))*(L144+L145)/L144,2)))</f>
        <v>0</v>
      </c>
      <c r="M167" s="11">
        <f>IF(M144=0,ROUND(M166/12,2),IF(M12&lt;&gt;"NO",M144+M145,ROUND(IF(Tablas!E110="TOPEMENS",M144-MIN(M144,HLOOKUP(M3,Tablas!$B$112:$N$117,4,FALSE)/2),M144-MIN(M144,M11/2))*(M144+M145)/M144,2)))</f>
        <v>0</v>
      </c>
      <c r="N167" s="11">
        <f>IF(N144=0,ROUND(N166/12,2),IF(N12&lt;&gt;"NO",N144+N145,ROUND(IF(Tablas!F110="TOPEMENS",N144-MIN(N144,HLOOKUP(N3,Tablas!$B$112:$N$117,4,FALSE)/2),N144-MIN(N144,N11/2))*(N144+N145)/N144,2)))</f>
        <v>0</v>
      </c>
      <c r="O167" s="11">
        <f>IF(O144=0,ROUND(O166/12,2),IF(O12&lt;&gt;"NO",O144+O145,ROUND(IF(Tablas!G110="TOPEMENS",O144-MIN(O144,HLOOKUP(O3,Tablas!$B$112:$N$117,4,FALSE)/2),O144-MIN(O144,O11/2))*(O144+O145)/O144,2)))</f>
        <v>0</v>
      </c>
      <c r="P167" s="11">
        <f>IF(P144=0,ROUND(P166/12,2),IF(P12&lt;&gt;"NO",P144+P145,ROUND(IF(Tablas!H110="TOPEMENS",P144-MIN(P144,HLOOKUP(P3,Tablas!$B$112:$N$117,4,FALSE)/2),P144-MIN(P144,P11/2))*(P144+P145)/P144,2)))</f>
        <v>0</v>
      </c>
      <c r="Q167" s="11">
        <f>IF(Q144=0,ROUND(Q166/12,2),IF(Q12&lt;&gt;"NO",Q144+Q145,ROUND(IF(Tablas!I110="TOPEMENS",Q144-MIN(Q144,HLOOKUP(Q3,Tablas!$B$112:$N$117,4,FALSE)/2),Q144-MIN(Q144,Q11/2))*(Q144+Q145)/Q144,2)))</f>
        <v>0</v>
      </c>
      <c r="R167" s="11">
        <f>IF(R144=0,ROUND(R166/12,2),IF(R12&lt;&gt;"NO",R144+R145,ROUND(IF(Tablas!J110="TOPEMENS",R144-MIN(R144,HLOOKUP(R3,Tablas!$B$112:$N$117,4,FALSE)/2),R144-MIN(R144,R11/2))*(R144+R145)/R144,2)))</f>
        <v>0</v>
      </c>
      <c r="S167" s="11">
        <f>IF(S144=0,ROUND(S166/12,2),IF(S12&lt;&gt;"NO",S144+S145,ROUND(IF(Tablas!K110="TOPEMENS",S144-MIN(S144,HLOOKUP(S3,Tablas!$B$112:$N$117,4,FALSE)/2),S144-MIN(S144,S11/2))*(S144+S145)/S144,2)))</f>
        <v>0</v>
      </c>
      <c r="T167" s="11">
        <f>IF(T144=0,ROUND(T166/12,2),IF(T12&lt;&gt;"NO",T144+T145,ROUND(IF(Tablas!L110="TOPEMENS",T144-MIN(T144,HLOOKUP(T3,Tablas!$B$112:$N$117,4,FALSE)/2),T144-MIN(T144,T11/2))*(T144+T145)/T144,2)))</f>
        <v>0</v>
      </c>
      <c r="U167" s="112">
        <f>IF(U144=0,ROUND(U166/12,2),IF(U12&lt;&gt;"NO",U144+U145,ROUND(IF(Tablas!M110="TOPEMENS",U144-MIN(U144,HLOOKUP(U3,Tablas!$B$112:$N$117,4,FALSE)/2),U144-MIN(U144,U11/2))*(U144+U145)/U144,2)))</f>
        <v>0</v>
      </c>
      <c r="V167" s="122"/>
      <c r="W167" s="108"/>
      <c r="X167" s="76"/>
      <c r="Y167" s="123"/>
      <c r="Z167" s="21"/>
      <c r="AA167" s="378"/>
      <c r="AB167" s="378"/>
      <c r="AC167" s="14"/>
      <c r="AD167" s="378"/>
      <c r="AE167" s="14"/>
      <c r="AF167" s="14"/>
      <c r="AG167" s="14"/>
    </row>
    <row r="168" spans="1:33" x14ac:dyDescent="0.2">
      <c r="A168" s="127" t="s">
        <v>94</v>
      </c>
      <c r="B168" s="23"/>
      <c r="C168" s="325" t="s">
        <v>84</v>
      </c>
      <c r="D168" s="262" t="s">
        <v>224</v>
      </c>
      <c r="E168" s="267"/>
      <c r="F168" s="29" t="s">
        <v>19</v>
      </c>
      <c r="G168" s="144"/>
      <c r="H168" s="12">
        <f>+IF(OR(H$3&gt;6,H$12="NO"),0,H167)</f>
        <v>0</v>
      </c>
      <c r="I168" s="12">
        <f>+IF(I$3&gt;6,0, IF(I$144=0,IF(I$12="NO",0,I$167),IF(Tablas!$F$103="FINAL",0,I$167-SUM($H168:H168))))</f>
        <v>0</v>
      </c>
      <c r="J168" s="12">
        <f>+IF(J$3&gt;6,0, IF(J$144=0,IF(J$12="NO",0,J$167),IF(Tablas!$F$103="FINAL",0,J$167-SUM($H168:I168))))</f>
        <v>0</v>
      </c>
      <c r="K168" s="12">
        <f>+IF(K$3&gt;6,0, IF(K$144=0,IF(K$12="NO",0,K$167),IF(Tablas!$F$103="FINAL",0,K$167-SUM($H168:J168))))</f>
        <v>0</v>
      </c>
      <c r="L168" s="12">
        <f>+IF(L$3&gt;6,0, IF(L$144=0,IF(L$12="NO",0,L$167),IF(Tablas!$F$103="FINAL",0,L$167-SUM($H168:K168))))</f>
        <v>0</v>
      </c>
      <c r="M168" s="12">
        <f>+IF(M$3&gt;6,0, IF(M$144=0,IF(M$12="NO",0,M$167),IF(Tablas!$F$103="FINAL",0,M$167-SUM($H168:L168))))</f>
        <v>0</v>
      </c>
      <c r="N168" s="12">
        <f>+IF(N$3&gt;6,0, IF(N$144=0,IF(N$12="NO",0,N$167),IF(Tablas!$F$103="FINAL",0,N$167-SUM($H168:M168))))</f>
        <v>0</v>
      </c>
      <c r="O168" s="12">
        <f>+IF(O$3&gt;6,0, IF(O$144=0,IF(O$12="NO",0,O$167),IF(Tablas!$F$103="FINAL",0,O$167-SUM($H168:N168))))</f>
        <v>0</v>
      </c>
      <c r="P168" s="12">
        <f>+IF(P$3&gt;6,0, IF(P$144=0,IF(P$12="NO",0,P$167),IF(Tablas!$F$103="FINAL",0,P$167-SUM($H168:O168))))</f>
        <v>0</v>
      </c>
      <c r="Q168" s="12">
        <f>+IF(Q$3&gt;6,0, IF(Q$144=0,IF(Q$12="NO",0,Q$167),IF(Tablas!$F$103="FINAL",0,Q$167-SUM($H168:P168))))</f>
        <v>0</v>
      </c>
      <c r="R168" s="12">
        <f>+IF(R$3&gt;6,0, IF(R$144=0,IF(R$12="NO",0,R$167),IF(Tablas!$F$103="FINAL",0,R$167-SUM($H168:Q168))))</f>
        <v>0</v>
      </c>
      <c r="S168" s="12">
        <f>+IF(S$3&gt;6,0, IF(S$144=0,IF(S$12="NO",0,S$167),IF(Tablas!$F$103="FINAL",0,S$167-SUM($H168:R168))))</f>
        <v>0</v>
      </c>
      <c r="T168" s="12">
        <f>+IF(T$3&gt;6,0, IF(T$144=0,IF(T$12="NO",0,T$167),IF(Tablas!$F$103="FINAL",0,T$167-SUM($H168:S168))))</f>
        <v>0</v>
      </c>
      <c r="U168" s="301">
        <f>+IF(U$3&gt;6,0, IF(U$144=0,IF(U$12="NO",0,U$167),IF(Tablas!$F$103="FINAL",0,U$167-SUM($H168:T168))))</f>
        <v>0</v>
      </c>
      <c r="V168" s="122"/>
      <c r="W168" s="108"/>
      <c r="X168" s="76"/>
      <c r="Y168" s="76"/>
      <c r="Z168" s="21"/>
      <c r="AA168" s="378"/>
      <c r="AB168" s="378"/>
      <c r="AC168" s="14"/>
      <c r="AD168" s="378"/>
      <c r="AE168" s="14"/>
      <c r="AF168" s="14"/>
      <c r="AG168" s="14"/>
    </row>
    <row r="169" spans="1:33" x14ac:dyDescent="0.2">
      <c r="A169" s="127" t="s">
        <v>94</v>
      </c>
      <c r="B169" s="23"/>
      <c r="C169" s="325" t="s">
        <v>84</v>
      </c>
      <c r="D169" s="262" t="s">
        <v>225</v>
      </c>
      <c r="E169" s="267"/>
      <c r="F169" s="29" t="s">
        <v>19</v>
      </c>
      <c r="G169" s="144"/>
      <c r="H169" s="12">
        <f>+IF(OR(H$3&lt;7,H$12="NO"),0,H167)</f>
        <v>0</v>
      </c>
      <c r="I169" s="12">
        <f>+IF(I$3&lt;7,0, IF(I$144=0,IF(I$12="NO",0,I$167),IF(Tablas!$F$103="FINAL",0,I$167-SUM($H169:H169))))</f>
        <v>0</v>
      </c>
      <c r="J169" s="12">
        <f>+IF(J$3&lt;7,0, IF(J$144=0,IF(J$12="NO",0,J$167),IF(Tablas!$F$103="FINAL",0,J$167-SUM($H169:I169))))</f>
        <v>0</v>
      </c>
      <c r="K169" s="12">
        <f>+IF(K$3&lt;7,0, IF(K$144=0,IF(K$12="NO",0,K$167),IF(Tablas!$F$103="FINAL",0,K$167-SUM($H169:J169))))</f>
        <v>0</v>
      </c>
      <c r="L169" s="12">
        <f>+IF(L$3&lt;7,0, IF(L$144=0,IF(L$12="NO",0,L$167),IF(Tablas!$F$103="FINAL",0,L$167-SUM($H169:K169))))</f>
        <v>0</v>
      </c>
      <c r="M169" s="12">
        <f>+IF(M$3&lt;7,0, IF(M$144=0,IF(M$12="NO",0,M$167),IF(Tablas!$F$103="FINAL",0,M$167-SUM($H169:L169))))</f>
        <v>0</v>
      </c>
      <c r="N169" s="12">
        <f>+IF(N$3&lt;7,0, IF(N$144=0,IF(N$12="NO",0,N$167),IF(Tablas!$F$103="FINAL",0,N$167-SUM($H169:M169))))</f>
        <v>0</v>
      </c>
      <c r="O169" s="12">
        <f>+IF(O$3&lt;7,0, IF(O$144=0,IF(O$12="NO",0,O$167),IF(Tablas!$F$103="FINAL",0,O$167-SUM($H169:N169))))</f>
        <v>0</v>
      </c>
      <c r="P169" s="12">
        <f>+IF(P$3&lt;7,0, IF(P$144=0,IF(P$12="NO",0,P$167),IF(Tablas!$F$103="FINAL",0,P$167-SUM($H169:O169))))</f>
        <v>0</v>
      </c>
      <c r="Q169" s="12">
        <f>+IF(Q$3&lt;7,0, IF(Q$144=0,IF(Q$12="NO",0,Q$167),IF(Tablas!$F$103="FINAL",0,Q$167-SUM($H169:P169))))</f>
        <v>0</v>
      </c>
      <c r="R169" s="12">
        <f>+IF(R$3&lt;7,0, IF(R$144=0,IF(R$12="NO",0,R$167),IF(Tablas!$F$103="FINAL",0,R$167-SUM($H169:Q169))))</f>
        <v>0</v>
      </c>
      <c r="S169" s="12">
        <f>+IF(S$3&lt;7,0, IF(S$144=0,IF(S$12="NO",0,S$167),IF(Tablas!$F$103="FINAL",0,S$167-SUM($H169:R169))))</f>
        <v>0</v>
      </c>
      <c r="T169" s="12">
        <f>+IF(T$3&lt;7,0, IF(T$144=0,IF(T$12="NO",0,T$167),IF(Tablas!$F$103="FINAL",0,T$167-SUM($H169:S169))))</f>
        <v>0</v>
      </c>
      <c r="U169" s="301">
        <f>+IF(U$3&lt;7,0, IF(U$144=0,IF(U$12="NO",0,U$167),IF(Tablas!$F$103="FINAL",0,U$167-SUM($H169:T169))))</f>
        <v>0</v>
      </c>
      <c r="V169" s="122"/>
      <c r="W169" s="108"/>
      <c r="X169" s="76"/>
      <c r="Y169" s="76"/>
      <c r="Z169" s="21"/>
      <c r="AA169" s="378"/>
      <c r="AB169" s="378"/>
      <c r="AC169" s="14"/>
      <c r="AD169" s="378"/>
      <c r="AE169" s="14"/>
      <c r="AF169" s="14"/>
      <c r="AG169" s="14"/>
    </row>
    <row r="170" spans="1:33" x14ac:dyDescent="0.2">
      <c r="A170" s="127" t="s">
        <v>94</v>
      </c>
      <c r="B170" s="23"/>
      <c r="C170" s="49"/>
      <c r="D170" s="55" t="s">
        <v>210</v>
      </c>
      <c r="E170" s="35"/>
      <c r="F170" s="29" t="s">
        <v>19</v>
      </c>
      <c r="G170" s="144"/>
      <c r="H170" s="12">
        <f>+H166+SUM(H168:H169)</f>
        <v>0</v>
      </c>
      <c r="I170" s="12">
        <f t="shared" ref="I170:U170" si="53">+I166+SUM(I168:I169)</f>
        <v>0</v>
      </c>
      <c r="J170" s="12">
        <f t="shared" si="53"/>
        <v>0</v>
      </c>
      <c r="K170" s="12">
        <f t="shared" si="53"/>
        <v>0</v>
      </c>
      <c r="L170" s="12">
        <f t="shared" si="53"/>
        <v>0</v>
      </c>
      <c r="M170" s="12">
        <f t="shared" si="53"/>
        <v>0</v>
      </c>
      <c r="N170" s="12">
        <f t="shared" si="53"/>
        <v>0</v>
      </c>
      <c r="O170" s="12">
        <f t="shared" si="53"/>
        <v>0</v>
      </c>
      <c r="P170" s="12">
        <f t="shared" si="53"/>
        <v>0</v>
      </c>
      <c r="Q170" s="12">
        <f t="shared" si="53"/>
        <v>0</v>
      </c>
      <c r="R170" s="12">
        <f t="shared" si="53"/>
        <v>0</v>
      </c>
      <c r="S170" s="12">
        <f t="shared" si="53"/>
        <v>0</v>
      </c>
      <c r="T170" s="12">
        <f t="shared" si="53"/>
        <v>0</v>
      </c>
      <c r="U170" s="301">
        <f t="shared" si="53"/>
        <v>0</v>
      </c>
      <c r="V170" s="122"/>
      <c r="W170" s="108"/>
      <c r="X170" s="76"/>
      <c r="Y170" s="76"/>
      <c r="Z170" s="21"/>
      <c r="AA170" s="378"/>
      <c r="AB170" s="378"/>
      <c r="AC170" s="14"/>
      <c r="AD170" s="378"/>
      <c r="AE170" s="14"/>
      <c r="AF170" s="14"/>
      <c r="AG170" s="14"/>
    </row>
    <row r="171" spans="1:33" x14ac:dyDescent="0.2">
      <c r="A171" s="127" t="s">
        <v>95</v>
      </c>
      <c r="B171" s="23"/>
      <c r="C171" s="49"/>
      <c r="D171" s="55" t="s">
        <v>205</v>
      </c>
      <c r="E171" s="35"/>
      <c r="F171" s="29" t="s">
        <v>19</v>
      </c>
      <c r="G171" s="144"/>
      <c r="H171" s="12">
        <f t="shared" ref="H171:U171" si="54">+SUMIF($D$138:$D$150,"H",H138:H150)</f>
        <v>0</v>
      </c>
      <c r="I171" s="12">
        <f t="shared" si="54"/>
        <v>0</v>
      </c>
      <c r="J171" s="12">
        <f t="shared" si="54"/>
        <v>0</v>
      </c>
      <c r="K171" s="12">
        <f t="shared" si="54"/>
        <v>0</v>
      </c>
      <c r="L171" s="12">
        <f t="shared" si="54"/>
        <v>0</v>
      </c>
      <c r="M171" s="12">
        <f t="shared" si="54"/>
        <v>0</v>
      </c>
      <c r="N171" s="12">
        <f t="shared" si="54"/>
        <v>0</v>
      </c>
      <c r="O171" s="12">
        <f t="shared" si="54"/>
        <v>0</v>
      </c>
      <c r="P171" s="12">
        <f t="shared" si="54"/>
        <v>0</v>
      </c>
      <c r="Q171" s="12">
        <f t="shared" si="54"/>
        <v>0</v>
      </c>
      <c r="R171" s="12">
        <f t="shared" si="54"/>
        <v>0</v>
      </c>
      <c r="S171" s="12">
        <f t="shared" si="54"/>
        <v>0</v>
      </c>
      <c r="T171" s="12">
        <f t="shared" si="54"/>
        <v>0</v>
      </c>
      <c r="U171" s="301">
        <f t="shared" si="54"/>
        <v>0</v>
      </c>
      <c r="V171" s="68"/>
      <c r="W171" s="108"/>
      <c r="X171" s="76"/>
      <c r="Y171" s="21"/>
      <c r="Z171" s="21"/>
      <c r="AA171" s="378"/>
      <c r="AB171" s="378"/>
      <c r="AC171" s="14"/>
      <c r="AD171" s="378"/>
      <c r="AE171" s="14"/>
      <c r="AF171" s="14"/>
      <c r="AG171" s="14"/>
    </row>
    <row r="172" spans="1:33" x14ac:dyDescent="0.2">
      <c r="A172" s="127" t="s">
        <v>95</v>
      </c>
      <c r="B172" s="23"/>
      <c r="C172" s="49"/>
      <c r="D172" s="55" t="s">
        <v>215</v>
      </c>
      <c r="E172" s="35"/>
      <c r="F172" s="29" t="s">
        <v>19</v>
      </c>
      <c r="G172" s="144"/>
      <c r="H172" s="12">
        <f>+IF(H3&gt;0,SUM($H$170:H$170),0)</f>
        <v>0</v>
      </c>
      <c r="I172" s="12">
        <f>+IF(I3&gt;0,SUM($H$170:I$170),0)</f>
        <v>0</v>
      </c>
      <c r="J172" s="12">
        <f>+IF(J3&gt;0,SUM($H$170:J$170),0)</f>
        <v>0</v>
      </c>
      <c r="K172" s="12">
        <f>+IF(K3&gt;0,SUM($H$170:K$170),0)</f>
        <v>0</v>
      </c>
      <c r="L172" s="12">
        <f>+IF(L3&gt;0,SUM($H$170:L$170),0)</f>
        <v>0</v>
      </c>
      <c r="M172" s="12">
        <f>+IF(M3&gt;0,SUM($H$170:M$170),0)</f>
        <v>0</v>
      </c>
      <c r="N172" s="12">
        <f>+IF(N3&gt;0,SUM($H$170:N$170),0)</f>
        <v>0</v>
      </c>
      <c r="O172" s="12">
        <f>+IF(O3&gt;0,SUM($H$170:O$170),0)</f>
        <v>0</v>
      </c>
      <c r="P172" s="12">
        <f>+IF(P3&gt;0,SUM($H$170:P$170),0)</f>
        <v>0</v>
      </c>
      <c r="Q172" s="12">
        <f>+IF(Q3&gt;0,SUM($H$170:Q$170),0)</f>
        <v>0</v>
      </c>
      <c r="R172" s="12">
        <f>+IF(R3&gt;0,SUM($H$170:R$170),0)</f>
        <v>0</v>
      </c>
      <c r="S172" s="12">
        <f>+IF(S3&gt;0,SUM($H$170:S$170),0)</f>
        <v>0</v>
      </c>
      <c r="T172" s="12">
        <f>+IF(T3&gt;0,SUM($H$170:T$170),0)</f>
        <v>0</v>
      </c>
      <c r="U172" s="301">
        <f>+IF(U3&gt;0,SUM($H$170:U$170),0)</f>
        <v>0</v>
      </c>
      <c r="V172" s="280">
        <f>+V72</f>
        <v>0</v>
      </c>
      <c r="W172" s="108"/>
      <c r="X172" s="76"/>
      <c r="Y172" s="21"/>
      <c r="Z172" s="21"/>
      <c r="AA172" s="378"/>
      <c r="AB172" s="378"/>
      <c r="AC172" s="14"/>
      <c r="AD172" s="378"/>
      <c r="AE172" s="14"/>
      <c r="AF172" s="14"/>
      <c r="AG172" s="14"/>
    </row>
    <row r="173" spans="1:33" x14ac:dyDescent="0.2">
      <c r="A173" s="127" t="s">
        <v>95</v>
      </c>
      <c r="B173" s="23"/>
      <c r="C173" s="49"/>
      <c r="D173" s="55" t="s">
        <v>211</v>
      </c>
      <c r="E173" s="35"/>
      <c r="F173" s="29" t="s">
        <v>19</v>
      </c>
      <c r="G173" s="144"/>
      <c r="H173" s="12">
        <f>+IF(H3&gt;0,SUM($H$171:H$171),0)</f>
        <v>0</v>
      </c>
      <c r="I173" s="12">
        <f>+IF(I3&gt;0,SUM($H$171:I$171),0)</f>
        <v>0</v>
      </c>
      <c r="J173" s="12">
        <f>+IF(J3&gt;0,SUM($H$171:J$171),0)</f>
        <v>0</v>
      </c>
      <c r="K173" s="12">
        <f>+IF(K3&gt;0,SUM($H$171:K$171),0)</f>
        <v>0</v>
      </c>
      <c r="L173" s="12">
        <f>+IF(L3&gt;0,SUM($H$171:L$171),0)</f>
        <v>0</v>
      </c>
      <c r="M173" s="12">
        <f>+IF(M3&gt;0,SUM($H$171:M$171),0)</f>
        <v>0</v>
      </c>
      <c r="N173" s="12">
        <f>+IF(N3&gt;0,SUM($H$171:N$171),0)</f>
        <v>0</v>
      </c>
      <c r="O173" s="12">
        <f>+IF(O3&gt;0,SUM($H$171:O$171),0)</f>
        <v>0</v>
      </c>
      <c r="P173" s="12">
        <f>+IF(P3&gt;0,SUM($H$171:P$171),0)</f>
        <v>0</v>
      </c>
      <c r="Q173" s="12">
        <f>+IF(Q3&gt;0,SUM($H$171:Q$171),0)</f>
        <v>0</v>
      </c>
      <c r="R173" s="12">
        <f>+IF(R3&gt;0,SUM($H$171:R$171),0)</f>
        <v>0</v>
      </c>
      <c r="S173" s="12">
        <f>+IF(S3&gt;0,SUM($H$171:S$171),0)</f>
        <v>0</v>
      </c>
      <c r="T173" s="12">
        <f>+IF(T3&gt;0,SUM($H$171:T$171),0)</f>
        <v>0</v>
      </c>
      <c r="U173" s="301">
        <f>+IF(U3&gt;0,SUM($H$171:U$171),0)</f>
        <v>0</v>
      </c>
      <c r="V173" s="280">
        <f>+U173</f>
        <v>0</v>
      </c>
      <c r="W173" s="108"/>
      <c r="X173" s="76"/>
      <c r="Y173" s="21"/>
      <c r="Z173" s="21"/>
      <c r="AA173" s="378"/>
      <c r="AB173" s="378"/>
      <c r="AC173" s="14"/>
      <c r="AD173" s="378"/>
      <c r="AE173" s="14"/>
      <c r="AF173" s="14"/>
      <c r="AG173" s="14"/>
    </row>
    <row r="174" spans="1:33" x14ac:dyDescent="0.2">
      <c r="A174" s="126" t="s">
        <v>95</v>
      </c>
      <c r="B174" s="419" t="s">
        <v>197</v>
      </c>
      <c r="C174" s="420"/>
      <c r="D174" s="420"/>
      <c r="E174" s="420"/>
      <c r="F174" s="421"/>
      <c r="G174" s="143"/>
      <c r="H174" s="125">
        <f>+H172-SUM(H175:H180)-SUM(H184:H190)</f>
        <v>0</v>
      </c>
      <c r="I174" s="125">
        <f>+I172-SUM(I175:I180)-SUM(I184:I190)</f>
        <v>0</v>
      </c>
      <c r="J174" s="125">
        <f t="shared" ref="J174:V174" si="55">+J172-SUM(J175:J180)-SUM(J184:J190)</f>
        <v>0</v>
      </c>
      <c r="K174" s="125">
        <f t="shared" si="55"/>
        <v>0</v>
      </c>
      <c r="L174" s="125">
        <f t="shared" si="55"/>
        <v>0</v>
      </c>
      <c r="M174" s="125">
        <f t="shared" si="55"/>
        <v>0</v>
      </c>
      <c r="N174" s="125">
        <f t="shared" si="55"/>
        <v>0</v>
      </c>
      <c r="O174" s="125">
        <f t="shared" si="55"/>
        <v>0</v>
      </c>
      <c r="P174" s="125">
        <f t="shared" si="55"/>
        <v>0</v>
      </c>
      <c r="Q174" s="125">
        <f t="shared" si="55"/>
        <v>0</v>
      </c>
      <c r="R174" s="125">
        <f t="shared" si="55"/>
        <v>0</v>
      </c>
      <c r="S174" s="125">
        <f t="shared" si="55"/>
        <v>0</v>
      </c>
      <c r="T174" s="125">
        <f t="shared" si="55"/>
        <v>0</v>
      </c>
      <c r="U174" s="303">
        <f t="shared" si="55"/>
        <v>0</v>
      </c>
      <c r="V174" s="284">
        <f t="shared" si="55"/>
        <v>0</v>
      </c>
      <c r="W174" s="108"/>
      <c r="X174" s="21"/>
      <c r="Y174" s="21"/>
      <c r="Z174" s="21"/>
      <c r="AA174" s="378"/>
      <c r="AB174" s="378"/>
      <c r="AC174" s="14"/>
      <c r="AD174" s="378"/>
      <c r="AE174" s="14"/>
      <c r="AF174" s="14"/>
      <c r="AG174" s="14"/>
    </row>
    <row r="175" spans="1:33" x14ac:dyDescent="0.2">
      <c r="A175" s="126" t="s">
        <v>95</v>
      </c>
      <c r="B175" s="75" t="s">
        <v>25</v>
      </c>
      <c r="C175" s="75" t="s">
        <v>185</v>
      </c>
      <c r="D175" s="75" t="s">
        <v>236</v>
      </c>
      <c r="E175" s="268"/>
      <c r="F175" s="48" t="s">
        <v>22</v>
      </c>
      <c r="G175" s="132"/>
      <c r="H175" s="79"/>
      <c r="I175" s="80"/>
      <c r="J175" s="80"/>
      <c r="K175" s="80"/>
      <c r="L175" s="80"/>
      <c r="M175" s="80"/>
      <c r="N175" s="80"/>
      <c r="O175" s="80"/>
      <c r="P175" s="80"/>
      <c r="Q175" s="80"/>
      <c r="R175" s="80"/>
      <c r="S175" s="80"/>
      <c r="T175" s="80"/>
      <c r="U175" s="297"/>
      <c r="V175" s="280">
        <f>+IF(V74&gt;0,MIN(V74,Tablas!$B$135),0)</f>
        <v>0</v>
      </c>
      <c r="W175" s="108"/>
      <c r="X175" s="78"/>
      <c r="Y175" s="21"/>
      <c r="Z175" s="21"/>
      <c r="AA175" s="378"/>
      <c r="AB175" s="378"/>
      <c r="AC175" s="14"/>
      <c r="AD175" s="378"/>
      <c r="AE175" s="14"/>
      <c r="AF175" s="14"/>
      <c r="AG175" s="14"/>
    </row>
    <row r="176" spans="1:33" x14ac:dyDescent="0.2">
      <c r="A176" s="126" t="s">
        <v>95</v>
      </c>
      <c r="B176" s="75" t="s">
        <v>25</v>
      </c>
      <c r="C176" s="75" t="s">
        <v>185</v>
      </c>
      <c r="D176" s="75" t="s">
        <v>361</v>
      </c>
      <c r="E176" s="268"/>
      <c r="F176" s="48"/>
      <c r="G176" s="132"/>
      <c r="H176" s="79"/>
      <c r="I176" s="80"/>
      <c r="J176" s="80"/>
      <c r="K176" s="80"/>
      <c r="L176" s="80"/>
      <c r="M176" s="80"/>
      <c r="N176" s="80"/>
      <c r="O176" s="80"/>
      <c r="P176" s="80"/>
      <c r="Q176" s="80"/>
      <c r="R176" s="80"/>
      <c r="S176" s="80"/>
      <c r="T176" s="80"/>
      <c r="U176" s="297"/>
      <c r="V176" s="280">
        <f>+IF(V75&gt;0,MIN(V75,Tablas!$B$135),0)</f>
        <v>0</v>
      </c>
      <c r="W176" s="108"/>
      <c r="X176" s="78"/>
      <c r="Y176" s="21"/>
      <c r="Z176" s="21"/>
      <c r="AA176" s="378"/>
      <c r="AB176" s="378"/>
      <c r="AC176" s="14"/>
      <c r="AD176" s="378"/>
      <c r="AE176" s="14"/>
      <c r="AF176" s="14"/>
      <c r="AG176" s="14"/>
    </row>
    <row r="177" spans="1:33" x14ac:dyDescent="0.2">
      <c r="A177" s="127" t="s">
        <v>95</v>
      </c>
      <c r="B177" s="75" t="s">
        <v>25</v>
      </c>
      <c r="C177" s="75"/>
      <c r="D177" s="75" t="s">
        <v>238</v>
      </c>
      <c r="E177" s="268"/>
      <c r="F177" s="48"/>
      <c r="G177" s="132"/>
      <c r="H177" s="79"/>
      <c r="I177" s="80"/>
      <c r="J177" s="80"/>
      <c r="K177" s="80"/>
      <c r="L177" s="80"/>
      <c r="M177" s="80"/>
      <c r="N177" s="80"/>
      <c r="O177" s="80"/>
      <c r="P177" s="80"/>
      <c r="Q177" s="80"/>
      <c r="R177" s="80"/>
      <c r="S177" s="80"/>
      <c r="T177" s="80"/>
      <c r="U177" s="297"/>
      <c r="V177" s="280">
        <f>+IF(V76&gt;0,MIN(V76,Tablas!$B$135),0)</f>
        <v>0</v>
      </c>
      <c r="W177" s="108"/>
      <c r="X177" s="78"/>
      <c r="Y177" s="21"/>
      <c r="Z177" s="21"/>
      <c r="AA177" s="378"/>
      <c r="AB177" s="378"/>
      <c r="AC177" s="14"/>
      <c r="AD177" s="378"/>
      <c r="AE177" s="14"/>
      <c r="AF177" s="14"/>
      <c r="AG177" s="14"/>
    </row>
    <row r="178" spans="1:33" x14ac:dyDescent="0.2">
      <c r="A178" s="126" t="s">
        <v>95</v>
      </c>
      <c r="B178" s="75" t="s">
        <v>25</v>
      </c>
      <c r="C178" s="75" t="s">
        <v>185</v>
      </c>
      <c r="D178" s="75" t="s">
        <v>133</v>
      </c>
      <c r="E178" s="269"/>
      <c r="F178" s="48" t="s">
        <v>22</v>
      </c>
      <c r="G178" s="132"/>
      <c r="H178" s="79"/>
      <c r="I178" s="80"/>
      <c r="J178" s="80"/>
      <c r="K178" s="80"/>
      <c r="L178" s="80"/>
      <c r="M178" s="80"/>
      <c r="N178" s="80"/>
      <c r="O178" s="80"/>
      <c r="P178" s="80"/>
      <c r="Q178" s="80"/>
      <c r="R178" s="80"/>
      <c r="S178" s="80"/>
      <c r="T178" s="80"/>
      <c r="U178" s="297"/>
      <c r="V178" s="280">
        <f>+IF(V77&gt;0,MIN(V77,Tablas!$B$135),0)</f>
        <v>0</v>
      </c>
      <c r="W178" s="108"/>
      <c r="X178" s="21"/>
      <c r="Y178" s="77"/>
      <c r="Z178" s="76"/>
      <c r="AA178" s="378"/>
      <c r="AB178" s="378"/>
      <c r="AC178" s="14"/>
      <c r="AD178" s="378"/>
      <c r="AE178" s="14"/>
      <c r="AF178" s="14"/>
      <c r="AG178" s="14"/>
    </row>
    <row r="179" spans="1:33" x14ac:dyDescent="0.2">
      <c r="A179" s="126" t="s">
        <v>95</v>
      </c>
      <c r="B179" s="42"/>
      <c r="C179" s="42"/>
      <c r="D179" s="75" t="s">
        <v>134</v>
      </c>
      <c r="E179" s="268"/>
      <c r="F179" s="48" t="s">
        <v>22</v>
      </c>
      <c r="G179" s="140"/>
      <c r="H179" s="11">
        <f>+IF(H78&lt;&gt;"",MIN(H78,VLOOKUP(H3,Tablas!$A$122:$D$135,3,FALSE)),0)</f>
        <v>0</v>
      </c>
      <c r="I179" s="11">
        <f>+IF(I78&lt;&gt;"",MIN(I78,VLOOKUP(I3,Tablas!$A$122:$D$135,3,FALSE)),0)</f>
        <v>0</v>
      </c>
      <c r="J179" s="11">
        <f>+IF(J78&lt;&gt;"",MIN(J78,VLOOKUP(J3,Tablas!$A$122:$D$135,3,FALSE)),0)</f>
        <v>0</v>
      </c>
      <c r="K179" s="11">
        <f>+IF(K78&lt;&gt;"",MIN(K78,VLOOKUP(K3,Tablas!$A$122:$D$135,3,FALSE)),0)</f>
        <v>0</v>
      </c>
      <c r="L179" s="11">
        <f>+IF(L78&lt;&gt;"",MIN(L78,VLOOKUP(L3,Tablas!$A$122:$D$135,3,FALSE)),0)</f>
        <v>0</v>
      </c>
      <c r="M179" s="11">
        <f>+IF(M78&lt;&gt;"",MIN(M78,VLOOKUP(M3,Tablas!$A$122:$D$135,3,FALSE)),0)</f>
        <v>0</v>
      </c>
      <c r="N179" s="11">
        <f>+IF(N78&lt;&gt;"",MIN(N78,VLOOKUP(N3,Tablas!$A$122:$D$135,3,FALSE)),0)</f>
        <v>0</v>
      </c>
      <c r="O179" s="11">
        <f>+IF(O78&lt;&gt;"",MIN(O78,VLOOKUP(O3,Tablas!$A$122:$D$135,3,FALSE)),0)</f>
        <v>0</v>
      </c>
      <c r="P179" s="11">
        <f>+IF(P78&lt;&gt;"",MIN(P78,VLOOKUP(P3,Tablas!$A$122:$D$135,3,FALSE)),0)</f>
        <v>0</v>
      </c>
      <c r="Q179" s="11">
        <f>+IF(Q78&lt;&gt;"",MIN(Q78,VLOOKUP(Q3,Tablas!$A$122:$D$135,3,FALSE)),0)</f>
        <v>0</v>
      </c>
      <c r="R179" s="11">
        <f>+IF(R78&lt;&gt;"",MIN(R78,VLOOKUP(R3,Tablas!$A$122:$D$135,3,FALSE)),0)</f>
        <v>0</v>
      </c>
      <c r="S179" s="11">
        <f>+IF(S78&lt;&gt;"",MIN(S78,VLOOKUP(S3,Tablas!$A$122:$D$135,3,FALSE)),0)</f>
        <v>0</v>
      </c>
      <c r="T179" s="11">
        <f>+IF(T78&lt;&gt;"",MIN(T78,VLOOKUP(T3,Tablas!$A$122:$D$135,3,FALSE)),0)</f>
        <v>0</v>
      </c>
      <c r="U179" s="112">
        <f>+IF(U78&lt;&gt;"",MIN(U78,VLOOKUP(U3,Tablas!$A$122:$D$135,3,FALSE)),0)</f>
        <v>0</v>
      </c>
      <c r="V179" s="280">
        <f>+IF(V78&lt;&gt;"",MIN(V78,Tablas!$C$135),0)</f>
        <v>0</v>
      </c>
      <c r="W179" s="108"/>
      <c r="X179" s="76"/>
      <c r="Y179" s="123"/>
      <c r="Z179" s="76"/>
      <c r="AA179" s="378"/>
      <c r="AB179" s="378"/>
      <c r="AC179" s="14"/>
      <c r="AD179" s="378"/>
      <c r="AE179" s="14"/>
      <c r="AF179" s="14"/>
      <c r="AG179" s="14"/>
    </row>
    <row r="180" spans="1:33" x14ac:dyDescent="0.2">
      <c r="A180" s="126" t="s">
        <v>95</v>
      </c>
      <c r="B180" s="42"/>
      <c r="C180" s="42"/>
      <c r="D180" s="75" t="s">
        <v>135</v>
      </c>
      <c r="E180" s="268"/>
      <c r="F180" s="48" t="s">
        <v>22</v>
      </c>
      <c r="G180" s="140"/>
      <c r="H180" s="11">
        <f t="shared" ref="H180:V180" si="56">+H79</f>
        <v>0</v>
      </c>
      <c r="I180" s="11">
        <f t="shared" si="56"/>
        <v>0</v>
      </c>
      <c r="J180" s="11">
        <f t="shared" si="56"/>
        <v>0</v>
      </c>
      <c r="K180" s="11">
        <f t="shared" si="56"/>
        <v>0</v>
      </c>
      <c r="L180" s="11">
        <f t="shared" si="56"/>
        <v>0</v>
      </c>
      <c r="M180" s="11">
        <f t="shared" si="56"/>
        <v>0</v>
      </c>
      <c r="N180" s="11">
        <f t="shared" si="56"/>
        <v>0</v>
      </c>
      <c r="O180" s="11">
        <f t="shared" si="56"/>
        <v>0</v>
      </c>
      <c r="P180" s="11">
        <f t="shared" si="56"/>
        <v>0</v>
      </c>
      <c r="Q180" s="11">
        <f t="shared" si="56"/>
        <v>0</v>
      </c>
      <c r="R180" s="11">
        <f t="shared" si="56"/>
        <v>0</v>
      </c>
      <c r="S180" s="11">
        <f t="shared" si="56"/>
        <v>0</v>
      </c>
      <c r="T180" s="11">
        <f t="shared" si="56"/>
        <v>0</v>
      </c>
      <c r="U180" s="112">
        <f t="shared" si="56"/>
        <v>0</v>
      </c>
      <c r="V180" s="280">
        <f t="shared" si="56"/>
        <v>0</v>
      </c>
      <c r="W180" s="108"/>
      <c r="X180" s="21"/>
      <c r="Y180" s="123"/>
      <c r="Z180" s="76"/>
      <c r="AA180" s="378"/>
      <c r="AB180" s="378"/>
      <c r="AC180" s="14"/>
      <c r="AD180" s="378"/>
      <c r="AE180" s="14"/>
      <c r="AF180" s="14"/>
      <c r="AG180" s="14"/>
    </row>
    <row r="181" spans="1:33" x14ac:dyDescent="0.2">
      <c r="A181" s="127" t="s">
        <v>95</v>
      </c>
      <c r="B181" s="270">
        <v>0.05</v>
      </c>
      <c r="C181" s="75" t="s">
        <v>185</v>
      </c>
      <c r="D181" s="75" t="s">
        <v>202</v>
      </c>
      <c r="E181" s="268"/>
      <c r="F181" s="48" t="s">
        <v>22</v>
      </c>
      <c r="G181" s="140"/>
      <c r="H181" s="11">
        <f t="shared" ref="H181:U181" si="57">IF(AND(H80&lt;&gt;0,H174&gt;0),MIN(H80,ROUND(H$174*0.05,2)),0)</f>
        <v>0</v>
      </c>
      <c r="I181" s="11">
        <f t="shared" si="57"/>
        <v>0</v>
      </c>
      <c r="J181" s="11">
        <f t="shared" si="57"/>
        <v>0</v>
      </c>
      <c r="K181" s="11">
        <f t="shared" si="57"/>
        <v>0</v>
      </c>
      <c r="L181" s="11">
        <f t="shared" si="57"/>
        <v>0</v>
      </c>
      <c r="M181" s="11">
        <f t="shared" si="57"/>
        <v>0</v>
      </c>
      <c r="N181" s="11">
        <f t="shared" si="57"/>
        <v>0</v>
      </c>
      <c r="O181" s="11">
        <f t="shared" si="57"/>
        <v>0</v>
      </c>
      <c r="P181" s="11">
        <f t="shared" si="57"/>
        <v>0</v>
      </c>
      <c r="Q181" s="11">
        <f t="shared" si="57"/>
        <v>0</v>
      </c>
      <c r="R181" s="11">
        <f t="shared" si="57"/>
        <v>0</v>
      </c>
      <c r="S181" s="11">
        <f t="shared" si="57"/>
        <v>0</v>
      </c>
      <c r="T181" s="11">
        <f t="shared" si="57"/>
        <v>0</v>
      </c>
      <c r="U181" s="112">
        <f t="shared" si="57"/>
        <v>0</v>
      </c>
      <c r="V181" s="280">
        <f>IF(V80&lt;&gt;0,MIN(V80,ROUND(V$174*0.05,2)),0)</f>
        <v>0</v>
      </c>
      <c r="W181" s="108"/>
      <c r="X181" s="21"/>
      <c r="Y181" s="123"/>
      <c r="Z181" s="21"/>
      <c r="AA181" s="378"/>
      <c r="AB181" s="378"/>
      <c r="AC181" s="14"/>
      <c r="AD181" s="378"/>
      <c r="AE181" s="14"/>
      <c r="AF181" s="14"/>
      <c r="AG181" s="14"/>
    </row>
    <row r="182" spans="1:33" x14ac:dyDescent="0.2">
      <c r="A182" s="126" t="s">
        <v>95</v>
      </c>
      <c r="B182" s="270">
        <v>0.05</v>
      </c>
      <c r="C182" s="75" t="s">
        <v>185</v>
      </c>
      <c r="D182" s="75" t="s">
        <v>24</v>
      </c>
      <c r="E182" s="268"/>
      <c r="F182" s="48" t="s">
        <v>22</v>
      </c>
      <c r="G182" s="140"/>
      <c r="H182" s="11">
        <f t="shared" ref="H182:U182" si="58">IF(AND(H81&lt;&gt;0,H174&gt;0),MIN(H81,ROUND(H$174*0.05,2)),0)</f>
        <v>0</v>
      </c>
      <c r="I182" s="11">
        <f t="shared" si="58"/>
        <v>0</v>
      </c>
      <c r="J182" s="11">
        <f t="shared" si="58"/>
        <v>0</v>
      </c>
      <c r="K182" s="11">
        <f t="shared" si="58"/>
        <v>0</v>
      </c>
      <c r="L182" s="11">
        <f t="shared" si="58"/>
        <v>0</v>
      </c>
      <c r="M182" s="11">
        <f t="shared" si="58"/>
        <v>0</v>
      </c>
      <c r="N182" s="11">
        <f t="shared" si="58"/>
        <v>0</v>
      </c>
      <c r="O182" s="11">
        <f t="shared" si="58"/>
        <v>0</v>
      </c>
      <c r="P182" s="11">
        <f t="shared" si="58"/>
        <v>0</v>
      </c>
      <c r="Q182" s="11">
        <f t="shared" si="58"/>
        <v>0</v>
      </c>
      <c r="R182" s="11">
        <f t="shared" si="58"/>
        <v>0</v>
      </c>
      <c r="S182" s="11">
        <f t="shared" si="58"/>
        <v>0</v>
      </c>
      <c r="T182" s="11">
        <f t="shared" si="58"/>
        <v>0</v>
      </c>
      <c r="U182" s="112">
        <f t="shared" si="58"/>
        <v>0</v>
      </c>
      <c r="V182" s="280">
        <f>IF(V81&lt;&gt;0,MIN(V81,ROUND(V$174*0.05,2)),0)</f>
        <v>0</v>
      </c>
      <c r="W182" s="108"/>
      <c r="X182" s="21"/>
      <c r="Y182" s="123"/>
      <c r="Z182" s="21"/>
      <c r="AA182" s="378"/>
      <c r="AB182" s="378"/>
      <c r="AC182" s="14"/>
      <c r="AD182" s="378"/>
      <c r="AE182" s="14"/>
      <c r="AF182" s="14"/>
      <c r="AG182" s="14"/>
    </row>
    <row r="183" spans="1:33" x14ac:dyDescent="0.2">
      <c r="A183" s="126" t="s">
        <v>95</v>
      </c>
      <c r="B183" s="270">
        <v>0.05</v>
      </c>
      <c r="C183" s="75" t="s">
        <v>185</v>
      </c>
      <c r="D183" s="75" t="s">
        <v>201</v>
      </c>
      <c r="E183" s="268"/>
      <c r="F183" s="48" t="s">
        <v>22</v>
      </c>
      <c r="G183" s="132"/>
      <c r="H183" s="83"/>
      <c r="I183" s="84"/>
      <c r="J183" s="84"/>
      <c r="K183" s="84"/>
      <c r="L183" s="84"/>
      <c r="M183" s="84"/>
      <c r="N183" s="84"/>
      <c r="O183" s="84"/>
      <c r="P183" s="84"/>
      <c r="Q183" s="84"/>
      <c r="R183" s="84"/>
      <c r="S183" s="84"/>
      <c r="T183" s="84"/>
      <c r="U183" s="299"/>
      <c r="V183" s="280">
        <f>IF(V82&lt;&gt;0,MIN(V82,ROUND((V174+V67+V38)*0.05,2)),0)</f>
        <v>0</v>
      </c>
      <c r="W183" s="108"/>
      <c r="X183" s="21"/>
      <c r="Y183" s="21"/>
      <c r="Z183" s="21"/>
      <c r="AA183" s="378"/>
      <c r="AB183" s="378"/>
      <c r="AC183" s="14"/>
      <c r="AD183" s="378"/>
      <c r="AE183" s="14"/>
      <c r="AF183" s="14"/>
      <c r="AG183" s="14"/>
    </row>
    <row r="184" spans="1:33" x14ac:dyDescent="0.2">
      <c r="A184" s="126" t="s">
        <v>95</v>
      </c>
      <c r="B184" s="42"/>
      <c r="C184" s="75" t="s">
        <v>185</v>
      </c>
      <c r="D184" s="75" t="s">
        <v>136</v>
      </c>
      <c r="E184" s="268"/>
      <c r="F184" s="48" t="s">
        <v>22</v>
      </c>
      <c r="G184" s="140"/>
      <c r="H184" s="11">
        <f>+IF(H83&lt;&gt;"",MIN(H83,VLOOKUP(H$3,Tablas!$A$122:$D$135,4,FALSE)),0)</f>
        <v>0</v>
      </c>
      <c r="I184" s="11">
        <f>+IF(I83&lt;&gt;"",MIN(I83,VLOOKUP(I$3,Tablas!$A$122:$D$135,4,FALSE)),0)</f>
        <v>0</v>
      </c>
      <c r="J184" s="11">
        <f>+IF(J83&lt;&gt;"",MIN(J83,VLOOKUP(J$3,Tablas!$A$122:$D$135,4,FALSE)),0)</f>
        <v>0</v>
      </c>
      <c r="K184" s="11">
        <f>+IF(K83&lt;&gt;"",MIN(K83,VLOOKUP(K$3,Tablas!$A$122:$D$135,4,FALSE)),0)</f>
        <v>0</v>
      </c>
      <c r="L184" s="11">
        <f>+IF(L83&lt;&gt;"",MIN(L83,VLOOKUP(L$3,Tablas!$A$122:$D$135,4,FALSE)),0)</f>
        <v>0</v>
      </c>
      <c r="M184" s="11">
        <f>+IF(M83&lt;&gt;"",MIN(M83,VLOOKUP(M$3,Tablas!$A$122:$D$135,4,FALSE)),0)</f>
        <v>0</v>
      </c>
      <c r="N184" s="11">
        <f>+IF(N83&lt;&gt;"",MIN(N83,VLOOKUP(N$3,Tablas!$A$122:$D$135,4,FALSE)),0)</f>
        <v>0</v>
      </c>
      <c r="O184" s="11">
        <f>+IF(O83&lt;&gt;"",MIN(O83,VLOOKUP(O$3,Tablas!$A$122:$D$135,4,FALSE)),0)</f>
        <v>0</v>
      </c>
      <c r="P184" s="11">
        <f>+IF(P83&lt;&gt;"",MIN(P83,VLOOKUP(P$3,Tablas!$A$122:$D$135,4,FALSE)),0)</f>
        <v>0</v>
      </c>
      <c r="Q184" s="11">
        <f>+IF(Q83&lt;&gt;"",MIN(Q83,VLOOKUP(Q$3,Tablas!$A$122:$D$135,4,FALSE)),0)</f>
        <v>0</v>
      </c>
      <c r="R184" s="11">
        <f>+IF(R83&lt;&gt;"",MIN(R83,VLOOKUP(R$3,Tablas!$A$122:$D$135,4,FALSE)),0)</f>
        <v>0</v>
      </c>
      <c r="S184" s="11">
        <f>+IF(S83&lt;&gt;"",MIN(S83,VLOOKUP(S$3,Tablas!$A$122:$D$135,4,FALSE)),0)</f>
        <v>0</v>
      </c>
      <c r="T184" s="11">
        <f>+IF(T83&lt;&gt;"",MIN(T83,VLOOKUP(T$3,Tablas!$A$122:$D$135,4,FALSE)),0)</f>
        <v>0</v>
      </c>
      <c r="U184" s="112">
        <f>+IF(U83&lt;&gt;"",MIN(U83,VLOOKUP(U$3,Tablas!$A$122:$D$135,4,FALSE)),0)</f>
        <v>0</v>
      </c>
      <c r="V184" s="280">
        <f>+IF(V83&lt;&gt;"",MIN(V83,Tablas!$D$135),0)</f>
        <v>0</v>
      </c>
      <c r="W184" s="108"/>
      <c r="X184" s="21"/>
      <c r="Y184" s="21"/>
      <c r="Z184" s="21"/>
      <c r="AA184" s="378"/>
      <c r="AB184" s="378"/>
      <c r="AC184" s="14"/>
      <c r="AD184" s="378"/>
      <c r="AE184" s="14"/>
      <c r="AF184" s="14"/>
      <c r="AG184" s="14"/>
    </row>
    <row r="185" spans="1:33" x14ac:dyDescent="0.2">
      <c r="A185" s="126" t="s">
        <v>95</v>
      </c>
      <c r="B185" s="42"/>
      <c r="C185" s="42"/>
      <c r="D185" s="75" t="s">
        <v>137</v>
      </c>
      <c r="E185" s="268"/>
      <c r="F185" s="48" t="s">
        <v>22</v>
      </c>
      <c r="G185" s="140"/>
      <c r="H185" s="11">
        <f t="shared" ref="H185:V185" si="59">+H84</f>
        <v>0</v>
      </c>
      <c r="I185" s="11">
        <f t="shared" si="59"/>
        <v>0</v>
      </c>
      <c r="J185" s="11">
        <f t="shared" si="59"/>
        <v>0</v>
      </c>
      <c r="K185" s="11">
        <f t="shared" si="59"/>
        <v>0</v>
      </c>
      <c r="L185" s="11">
        <f t="shared" si="59"/>
        <v>0</v>
      </c>
      <c r="M185" s="11">
        <f t="shared" si="59"/>
        <v>0</v>
      </c>
      <c r="N185" s="11">
        <f t="shared" si="59"/>
        <v>0</v>
      </c>
      <c r="O185" s="11">
        <f t="shared" si="59"/>
        <v>0</v>
      </c>
      <c r="P185" s="11">
        <f t="shared" si="59"/>
        <v>0</v>
      </c>
      <c r="Q185" s="11">
        <f t="shared" si="59"/>
        <v>0</v>
      </c>
      <c r="R185" s="11">
        <f t="shared" si="59"/>
        <v>0</v>
      </c>
      <c r="S185" s="11">
        <f t="shared" si="59"/>
        <v>0</v>
      </c>
      <c r="T185" s="11">
        <f t="shared" si="59"/>
        <v>0</v>
      </c>
      <c r="U185" s="112">
        <f t="shared" si="59"/>
        <v>0</v>
      </c>
      <c r="V185" s="280">
        <f t="shared" si="59"/>
        <v>0</v>
      </c>
      <c r="W185" s="108"/>
      <c r="X185" s="21"/>
      <c r="Y185" s="21"/>
      <c r="Z185" s="21"/>
      <c r="AA185" s="378"/>
      <c r="AB185" s="378"/>
      <c r="AC185" s="14"/>
      <c r="AD185" s="378"/>
      <c r="AE185" s="14"/>
      <c r="AF185" s="14"/>
      <c r="AG185" s="14"/>
    </row>
    <row r="186" spans="1:33" x14ac:dyDescent="0.2">
      <c r="A186" s="126" t="s">
        <v>95</v>
      </c>
      <c r="B186" s="42"/>
      <c r="C186" s="42"/>
      <c r="D186" s="75" t="s">
        <v>196</v>
      </c>
      <c r="E186" s="268"/>
      <c r="F186" s="48" t="s">
        <v>22</v>
      </c>
      <c r="G186" s="140"/>
      <c r="H186" s="11">
        <f t="shared" ref="H186:V186" si="60">+H85</f>
        <v>0</v>
      </c>
      <c r="I186" s="11">
        <f t="shared" si="60"/>
        <v>0</v>
      </c>
      <c r="J186" s="11">
        <f t="shared" si="60"/>
        <v>0</v>
      </c>
      <c r="K186" s="11">
        <f t="shared" si="60"/>
        <v>0</v>
      </c>
      <c r="L186" s="11">
        <f t="shared" si="60"/>
        <v>0</v>
      </c>
      <c r="M186" s="11">
        <f t="shared" si="60"/>
        <v>0</v>
      </c>
      <c r="N186" s="11">
        <f t="shared" si="60"/>
        <v>0</v>
      </c>
      <c r="O186" s="11">
        <f t="shared" si="60"/>
        <v>0</v>
      </c>
      <c r="P186" s="11">
        <f t="shared" si="60"/>
        <v>0</v>
      </c>
      <c r="Q186" s="11">
        <f t="shared" si="60"/>
        <v>0</v>
      </c>
      <c r="R186" s="11">
        <f t="shared" si="60"/>
        <v>0</v>
      </c>
      <c r="S186" s="11">
        <f t="shared" si="60"/>
        <v>0</v>
      </c>
      <c r="T186" s="11">
        <f t="shared" si="60"/>
        <v>0</v>
      </c>
      <c r="U186" s="112">
        <f t="shared" si="60"/>
        <v>0</v>
      </c>
      <c r="V186" s="280">
        <f t="shared" si="60"/>
        <v>0</v>
      </c>
      <c r="W186" s="108"/>
      <c r="X186" s="21"/>
      <c r="Y186" s="21"/>
      <c r="Z186" s="21"/>
      <c r="AA186" s="378"/>
      <c r="AB186" s="378"/>
      <c r="AC186" s="14"/>
      <c r="AD186" s="378"/>
      <c r="AE186" s="14"/>
      <c r="AF186" s="14"/>
      <c r="AG186" s="14"/>
    </row>
    <row r="187" spans="1:33" x14ac:dyDescent="0.2">
      <c r="A187" s="126" t="s">
        <v>95</v>
      </c>
      <c r="B187" s="42"/>
      <c r="C187" s="75" t="s">
        <v>185</v>
      </c>
      <c r="D187" s="75" t="s">
        <v>138</v>
      </c>
      <c r="E187" s="268"/>
      <c r="F187" s="48" t="s">
        <v>22</v>
      </c>
      <c r="G187" s="140"/>
      <c r="H187" s="11">
        <f t="shared" ref="H187:V187" si="61">+IF(H86&lt;&gt;"",MIN(H86,H197),0)</f>
        <v>0</v>
      </c>
      <c r="I187" s="11">
        <f t="shared" si="61"/>
        <v>0</v>
      </c>
      <c r="J187" s="11">
        <f t="shared" si="61"/>
        <v>0</v>
      </c>
      <c r="K187" s="11">
        <f t="shared" si="61"/>
        <v>0</v>
      </c>
      <c r="L187" s="11">
        <f t="shared" si="61"/>
        <v>0</v>
      </c>
      <c r="M187" s="11">
        <f t="shared" si="61"/>
        <v>0</v>
      </c>
      <c r="N187" s="11">
        <f t="shared" si="61"/>
        <v>0</v>
      </c>
      <c r="O187" s="11">
        <f t="shared" si="61"/>
        <v>0</v>
      </c>
      <c r="P187" s="11">
        <f t="shared" si="61"/>
        <v>0</v>
      </c>
      <c r="Q187" s="11">
        <f t="shared" si="61"/>
        <v>0</v>
      </c>
      <c r="R187" s="11">
        <f t="shared" si="61"/>
        <v>0</v>
      </c>
      <c r="S187" s="11">
        <f t="shared" si="61"/>
        <v>0</v>
      </c>
      <c r="T187" s="11">
        <f t="shared" si="61"/>
        <v>0</v>
      </c>
      <c r="U187" s="112">
        <f t="shared" si="61"/>
        <v>0</v>
      </c>
      <c r="V187" s="280">
        <f t="shared" si="61"/>
        <v>0</v>
      </c>
      <c r="W187" s="108"/>
      <c r="X187" s="21"/>
      <c r="Y187" s="21"/>
      <c r="Z187" s="21"/>
      <c r="AA187" s="378"/>
      <c r="AB187" s="378"/>
      <c r="AC187" s="14"/>
      <c r="AD187" s="378"/>
      <c r="AE187" s="14"/>
      <c r="AF187" s="14"/>
      <c r="AG187" s="14"/>
    </row>
    <row r="188" spans="1:33" x14ac:dyDescent="0.2">
      <c r="A188" s="126" t="s">
        <v>95</v>
      </c>
      <c r="B188" s="42"/>
      <c r="C188" s="75" t="s">
        <v>185</v>
      </c>
      <c r="D188" s="75" t="s">
        <v>139</v>
      </c>
      <c r="E188" s="268"/>
      <c r="F188" s="48" t="s">
        <v>22</v>
      </c>
      <c r="G188" s="140"/>
      <c r="H188" s="11">
        <f t="shared" ref="H188:U188" si="62">IF(H87&lt;&gt;"",MIN(H87,H197),0)</f>
        <v>0</v>
      </c>
      <c r="I188" s="11">
        <f t="shared" si="62"/>
        <v>0</v>
      </c>
      <c r="J188" s="11">
        <f t="shared" si="62"/>
        <v>0</v>
      </c>
      <c r="K188" s="11">
        <f t="shared" si="62"/>
        <v>0</v>
      </c>
      <c r="L188" s="11">
        <f t="shared" si="62"/>
        <v>0</v>
      </c>
      <c r="M188" s="11">
        <f t="shared" si="62"/>
        <v>0</v>
      </c>
      <c r="N188" s="11">
        <f t="shared" si="62"/>
        <v>0</v>
      </c>
      <c r="O188" s="11">
        <f t="shared" si="62"/>
        <v>0</v>
      </c>
      <c r="P188" s="11">
        <f t="shared" si="62"/>
        <v>0</v>
      </c>
      <c r="Q188" s="11">
        <f t="shared" si="62"/>
        <v>0</v>
      </c>
      <c r="R188" s="11">
        <f t="shared" si="62"/>
        <v>0</v>
      </c>
      <c r="S188" s="11">
        <f t="shared" si="62"/>
        <v>0</v>
      </c>
      <c r="T188" s="11">
        <f t="shared" si="62"/>
        <v>0</v>
      </c>
      <c r="U188" s="112">
        <f t="shared" si="62"/>
        <v>0</v>
      </c>
      <c r="V188" s="280">
        <f>+IF(V87&lt;&gt;"",MIN(V87,V197),0)</f>
        <v>0</v>
      </c>
      <c r="W188" s="108"/>
      <c r="X188" s="21"/>
      <c r="Y188" s="21"/>
      <c r="Z188" s="21"/>
      <c r="AA188" s="378"/>
      <c r="AB188" s="378"/>
      <c r="AC188" s="14"/>
      <c r="AD188" s="378"/>
      <c r="AE188" s="14"/>
      <c r="AF188" s="14"/>
      <c r="AG188" s="14"/>
    </row>
    <row r="189" spans="1:33" x14ac:dyDescent="0.2">
      <c r="A189" s="126" t="s">
        <v>95</v>
      </c>
      <c r="B189" s="42"/>
      <c r="C189" s="42"/>
      <c r="D189" s="75" t="s">
        <v>140</v>
      </c>
      <c r="E189" s="268"/>
      <c r="F189" s="48" t="s">
        <v>22</v>
      </c>
      <c r="G189" s="140"/>
      <c r="H189" s="11">
        <f t="shared" ref="H189:V189" si="63">+H88</f>
        <v>0</v>
      </c>
      <c r="I189" s="11">
        <f t="shared" si="63"/>
        <v>0</v>
      </c>
      <c r="J189" s="11">
        <f t="shared" si="63"/>
        <v>0</v>
      </c>
      <c r="K189" s="11">
        <f t="shared" si="63"/>
        <v>0</v>
      </c>
      <c r="L189" s="11">
        <f t="shared" si="63"/>
        <v>0</v>
      </c>
      <c r="M189" s="11">
        <f t="shared" si="63"/>
        <v>0</v>
      </c>
      <c r="N189" s="11">
        <f t="shared" si="63"/>
        <v>0</v>
      </c>
      <c r="O189" s="11">
        <f t="shared" si="63"/>
        <v>0</v>
      </c>
      <c r="P189" s="11">
        <f t="shared" si="63"/>
        <v>0</v>
      </c>
      <c r="Q189" s="11">
        <f t="shared" si="63"/>
        <v>0</v>
      </c>
      <c r="R189" s="11">
        <f t="shared" si="63"/>
        <v>0</v>
      </c>
      <c r="S189" s="11">
        <f t="shared" si="63"/>
        <v>0</v>
      </c>
      <c r="T189" s="11">
        <f t="shared" si="63"/>
        <v>0</v>
      </c>
      <c r="U189" s="112">
        <f t="shared" si="63"/>
        <v>0</v>
      </c>
      <c r="V189" s="280">
        <f t="shared" si="63"/>
        <v>0</v>
      </c>
      <c r="W189" s="108"/>
      <c r="X189" s="21"/>
      <c r="Y189" s="21"/>
      <c r="Z189" s="21"/>
      <c r="AA189" s="378"/>
      <c r="AB189" s="378"/>
      <c r="AC189" s="14"/>
      <c r="AD189" s="378"/>
      <c r="AE189" s="14"/>
      <c r="AF189" s="14"/>
      <c r="AG189" s="14"/>
    </row>
    <row r="190" spans="1:33" x14ac:dyDescent="0.2">
      <c r="A190" s="126" t="s">
        <v>95</v>
      </c>
      <c r="B190" s="42"/>
      <c r="C190" s="42"/>
      <c r="D190" s="75" t="s">
        <v>141</v>
      </c>
      <c r="E190" s="268"/>
      <c r="F190" s="48" t="s">
        <v>22</v>
      </c>
      <c r="G190" s="140"/>
      <c r="H190" s="11">
        <f t="shared" ref="H190:V190" si="64">+H89</f>
        <v>0</v>
      </c>
      <c r="I190" s="11">
        <f t="shared" si="64"/>
        <v>0</v>
      </c>
      <c r="J190" s="11">
        <f t="shared" si="64"/>
        <v>0</v>
      </c>
      <c r="K190" s="11">
        <f t="shared" si="64"/>
        <v>0</v>
      </c>
      <c r="L190" s="11">
        <f t="shared" si="64"/>
        <v>0</v>
      </c>
      <c r="M190" s="11">
        <f t="shared" si="64"/>
        <v>0</v>
      </c>
      <c r="N190" s="11">
        <f t="shared" si="64"/>
        <v>0</v>
      </c>
      <c r="O190" s="11">
        <f t="shared" si="64"/>
        <v>0</v>
      </c>
      <c r="P190" s="11">
        <f t="shared" si="64"/>
        <v>0</v>
      </c>
      <c r="Q190" s="11">
        <f t="shared" si="64"/>
        <v>0</v>
      </c>
      <c r="R190" s="11">
        <f t="shared" si="64"/>
        <v>0</v>
      </c>
      <c r="S190" s="11">
        <f t="shared" si="64"/>
        <v>0</v>
      </c>
      <c r="T190" s="11">
        <f t="shared" si="64"/>
        <v>0</v>
      </c>
      <c r="U190" s="112">
        <f t="shared" si="64"/>
        <v>0</v>
      </c>
      <c r="V190" s="280">
        <f t="shared" si="64"/>
        <v>0</v>
      </c>
      <c r="W190" s="108"/>
      <c r="X190" s="21"/>
      <c r="Y190" s="21"/>
      <c r="Z190" s="21"/>
      <c r="AA190" s="378"/>
      <c r="AB190" s="378"/>
      <c r="AC190" s="14"/>
      <c r="AD190" s="378"/>
      <c r="AE190" s="14"/>
      <c r="AF190" s="14"/>
      <c r="AG190" s="14"/>
    </row>
    <row r="191" spans="1:33" x14ac:dyDescent="0.2">
      <c r="A191" s="126" t="s">
        <v>95</v>
      </c>
      <c r="B191" s="118"/>
      <c r="C191" s="118"/>
      <c r="D191" s="417" t="s">
        <v>186</v>
      </c>
      <c r="E191" s="418"/>
      <c r="F191" s="48" t="s">
        <v>22</v>
      </c>
      <c r="G191" s="140"/>
      <c r="H191" s="51">
        <f t="shared" ref="H191:V191" si="65">+SUM(H175:H190)</f>
        <v>0</v>
      </c>
      <c r="I191" s="51">
        <f t="shared" si="65"/>
        <v>0</v>
      </c>
      <c r="J191" s="51">
        <f t="shared" si="65"/>
        <v>0</v>
      </c>
      <c r="K191" s="51">
        <f t="shared" si="65"/>
        <v>0</v>
      </c>
      <c r="L191" s="51">
        <f t="shared" si="65"/>
        <v>0</v>
      </c>
      <c r="M191" s="51">
        <f t="shared" si="65"/>
        <v>0</v>
      </c>
      <c r="N191" s="51">
        <f t="shared" si="65"/>
        <v>0</v>
      </c>
      <c r="O191" s="51">
        <f t="shared" si="65"/>
        <v>0</v>
      </c>
      <c r="P191" s="51">
        <f t="shared" si="65"/>
        <v>0</v>
      </c>
      <c r="Q191" s="51">
        <f t="shared" si="65"/>
        <v>0</v>
      </c>
      <c r="R191" s="51">
        <f t="shared" si="65"/>
        <v>0</v>
      </c>
      <c r="S191" s="51">
        <f t="shared" si="65"/>
        <v>0</v>
      </c>
      <c r="T191" s="51">
        <f t="shared" si="65"/>
        <v>0</v>
      </c>
      <c r="U191" s="114">
        <f t="shared" si="65"/>
        <v>0</v>
      </c>
      <c r="V191" s="282">
        <f t="shared" si="65"/>
        <v>0</v>
      </c>
      <c r="W191" s="108"/>
      <c r="X191" s="21"/>
      <c r="Y191" s="21"/>
      <c r="Z191" s="21"/>
      <c r="AA191" s="378"/>
      <c r="AB191" s="378"/>
      <c r="AC191" s="14"/>
      <c r="AD191" s="378"/>
      <c r="AE191" s="14"/>
      <c r="AF191" s="14"/>
      <c r="AG191" s="14"/>
    </row>
    <row r="192" spans="1:33" x14ac:dyDescent="0.2">
      <c r="A192" s="126" t="s">
        <v>95</v>
      </c>
      <c r="B192" s="118"/>
      <c r="C192" s="118"/>
      <c r="D192" s="118"/>
      <c r="E192" s="271"/>
      <c r="F192" s="69"/>
      <c r="G192" s="145"/>
      <c r="H192" s="33"/>
      <c r="I192" s="33"/>
      <c r="J192" s="33"/>
      <c r="K192" s="33"/>
      <c r="L192" s="33"/>
      <c r="M192" s="33"/>
      <c r="N192" s="33"/>
      <c r="O192" s="33"/>
      <c r="P192" s="33"/>
      <c r="Q192" s="33"/>
      <c r="R192" s="33"/>
      <c r="S192" s="33"/>
      <c r="T192" s="33"/>
      <c r="U192" s="304"/>
      <c r="V192" s="33"/>
      <c r="W192" s="116"/>
      <c r="X192" s="21"/>
      <c r="Y192" s="21"/>
      <c r="Z192" s="21"/>
      <c r="AA192" s="378"/>
      <c r="AB192" s="378"/>
      <c r="AC192" s="14"/>
      <c r="AD192" s="378"/>
      <c r="AE192" s="14"/>
      <c r="AF192" s="14"/>
      <c r="AG192" s="14"/>
    </row>
    <row r="193" spans="1:33" x14ac:dyDescent="0.2">
      <c r="A193" s="126" t="s">
        <v>95</v>
      </c>
      <c r="B193" s="417" t="s">
        <v>257</v>
      </c>
      <c r="C193" s="444"/>
      <c r="D193" s="444"/>
      <c r="E193" s="444"/>
      <c r="F193" s="418"/>
      <c r="G193" s="146"/>
      <c r="H193" s="32">
        <f t="shared" ref="H193:U193" si="66">+H172-H173-H191</f>
        <v>0</v>
      </c>
      <c r="I193" s="32">
        <f t="shared" si="66"/>
        <v>0</v>
      </c>
      <c r="J193" s="32">
        <f t="shared" si="66"/>
        <v>0</v>
      </c>
      <c r="K193" s="32">
        <f t="shared" si="66"/>
        <v>0</v>
      </c>
      <c r="L193" s="32">
        <f t="shared" si="66"/>
        <v>0</v>
      </c>
      <c r="M193" s="32">
        <f t="shared" si="66"/>
        <v>0</v>
      </c>
      <c r="N193" s="32">
        <f t="shared" si="66"/>
        <v>0</v>
      </c>
      <c r="O193" s="32">
        <f t="shared" si="66"/>
        <v>0</v>
      </c>
      <c r="P193" s="32">
        <f t="shared" si="66"/>
        <v>0</v>
      </c>
      <c r="Q193" s="32">
        <f t="shared" si="66"/>
        <v>0</v>
      </c>
      <c r="R193" s="32">
        <f t="shared" si="66"/>
        <v>0</v>
      </c>
      <c r="S193" s="32">
        <f t="shared" si="66"/>
        <v>0</v>
      </c>
      <c r="T193" s="32">
        <f t="shared" si="66"/>
        <v>0</v>
      </c>
      <c r="U193" s="305">
        <f t="shared" si="66"/>
        <v>0</v>
      </c>
      <c r="V193" s="285">
        <f>+V172-V173-V191</f>
        <v>0</v>
      </c>
      <c r="W193" s="116"/>
      <c r="X193" s="21"/>
      <c r="Y193" s="21"/>
      <c r="Z193" s="21"/>
      <c r="AA193" s="378"/>
      <c r="AB193" s="378"/>
      <c r="AC193" s="14"/>
      <c r="AD193" s="378"/>
      <c r="AE193" s="14"/>
      <c r="AF193" s="14"/>
      <c r="AG193" s="14"/>
    </row>
    <row r="194" spans="1:33" x14ac:dyDescent="0.2">
      <c r="A194" s="126" t="s">
        <v>95</v>
      </c>
      <c r="B194" s="417" t="s">
        <v>190</v>
      </c>
      <c r="C194" s="444"/>
      <c r="D194" s="444"/>
      <c r="E194" s="444"/>
      <c r="F194" s="418"/>
      <c r="G194" s="145"/>
      <c r="H194" s="33">
        <f>+H171</f>
        <v>0</v>
      </c>
      <c r="I194" s="33">
        <f t="shared" ref="I194:U194" si="67">+H194+I171</f>
        <v>0</v>
      </c>
      <c r="J194" s="33">
        <f t="shared" si="67"/>
        <v>0</v>
      </c>
      <c r="K194" s="33">
        <f t="shared" si="67"/>
        <v>0</v>
      </c>
      <c r="L194" s="33">
        <f t="shared" si="67"/>
        <v>0</v>
      </c>
      <c r="M194" s="33">
        <f t="shared" si="67"/>
        <v>0</v>
      </c>
      <c r="N194" s="33">
        <f t="shared" si="67"/>
        <v>0</v>
      </c>
      <c r="O194" s="33">
        <f t="shared" si="67"/>
        <v>0</v>
      </c>
      <c r="P194" s="33">
        <f t="shared" si="67"/>
        <v>0</v>
      </c>
      <c r="Q194" s="33">
        <f t="shared" si="67"/>
        <v>0</v>
      </c>
      <c r="R194" s="33">
        <f t="shared" si="67"/>
        <v>0</v>
      </c>
      <c r="S194" s="33">
        <f t="shared" si="67"/>
        <v>0</v>
      </c>
      <c r="T194" s="33">
        <f t="shared" si="67"/>
        <v>0</v>
      </c>
      <c r="U194" s="304">
        <f t="shared" si="67"/>
        <v>0</v>
      </c>
      <c r="V194" s="33">
        <f>+V173</f>
        <v>0</v>
      </c>
      <c r="W194" s="108"/>
      <c r="X194" s="21"/>
      <c r="Y194" s="21"/>
      <c r="Z194" s="21"/>
      <c r="AA194" s="378"/>
      <c r="AB194" s="378"/>
      <c r="AC194" s="14"/>
      <c r="AD194" s="378"/>
      <c r="AE194" s="14"/>
      <c r="AF194" s="14"/>
      <c r="AG194" s="14"/>
    </row>
    <row r="195" spans="1:33" x14ac:dyDescent="0.2">
      <c r="A195" s="126" t="s">
        <v>95</v>
      </c>
      <c r="B195" s="417" t="s">
        <v>250</v>
      </c>
      <c r="C195" s="444"/>
      <c r="D195" s="444"/>
      <c r="E195" s="444"/>
      <c r="F195" s="418"/>
      <c r="G195" s="145"/>
      <c r="H195" s="33">
        <f>+H193+H194</f>
        <v>0</v>
      </c>
      <c r="I195" s="33">
        <f t="shared" ref="I195:U195" si="68">+I193+I194</f>
        <v>0</v>
      </c>
      <c r="J195" s="33">
        <f t="shared" si="68"/>
        <v>0</v>
      </c>
      <c r="K195" s="33">
        <f t="shared" si="68"/>
        <v>0</v>
      </c>
      <c r="L195" s="33">
        <f t="shared" si="68"/>
        <v>0</v>
      </c>
      <c r="M195" s="33">
        <f t="shared" si="68"/>
        <v>0</v>
      </c>
      <c r="N195" s="33">
        <f t="shared" si="68"/>
        <v>0</v>
      </c>
      <c r="O195" s="33">
        <f t="shared" si="68"/>
        <v>0</v>
      </c>
      <c r="P195" s="33">
        <f t="shared" si="68"/>
        <v>0</v>
      </c>
      <c r="Q195" s="33">
        <f t="shared" si="68"/>
        <v>0</v>
      </c>
      <c r="R195" s="33">
        <f t="shared" si="68"/>
        <v>0</v>
      </c>
      <c r="S195" s="33">
        <f t="shared" si="68"/>
        <v>0</v>
      </c>
      <c r="T195" s="33">
        <f t="shared" si="68"/>
        <v>0</v>
      </c>
      <c r="U195" s="304">
        <f t="shared" si="68"/>
        <v>0</v>
      </c>
      <c r="V195" s="33">
        <f>+V193+V194</f>
        <v>0</v>
      </c>
      <c r="W195" s="108"/>
      <c r="X195" s="21"/>
      <c r="Y195" s="21"/>
      <c r="Z195" s="21"/>
      <c r="AA195" s="378"/>
      <c r="AB195" s="378"/>
      <c r="AC195" s="14"/>
      <c r="AD195" s="378"/>
      <c r="AE195" s="14"/>
      <c r="AF195" s="14"/>
      <c r="AG195" s="14"/>
    </row>
    <row r="196" spans="1:33" x14ac:dyDescent="0.2">
      <c r="A196" s="126" t="s">
        <v>95</v>
      </c>
      <c r="B196" s="151" t="s">
        <v>439</v>
      </c>
      <c r="C196" s="118"/>
      <c r="D196" s="118"/>
      <c r="E196" s="272"/>
      <c r="F196" s="70"/>
      <c r="G196" s="145"/>
      <c r="H196" s="51">
        <f>+IF(H3&gt;0,H195,0)</f>
        <v>0</v>
      </c>
      <c r="I196" s="51">
        <f t="shared" ref="I196:U196" si="69">IF(I3&gt;0,+I195-H195,0)</f>
        <v>0</v>
      </c>
      <c r="J196" s="51">
        <f t="shared" si="69"/>
        <v>0</v>
      </c>
      <c r="K196" s="51">
        <f t="shared" si="69"/>
        <v>0</v>
      </c>
      <c r="L196" s="51">
        <f t="shared" si="69"/>
        <v>0</v>
      </c>
      <c r="M196" s="51">
        <f t="shared" si="69"/>
        <v>0</v>
      </c>
      <c r="N196" s="51">
        <f t="shared" si="69"/>
        <v>0</v>
      </c>
      <c r="O196" s="51">
        <f t="shared" si="69"/>
        <v>0</v>
      </c>
      <c r="P196" s="51">
        <f t="shared" si="69"/>
        <v>0</v>
      </c>
      <c r="Q196" s="51">
        <f t="shared" si="69"/>
        <v>0</v>
      </c>
      <c r="R196" s="51">
        <f t="shared" si="69"/>
        <v>0</v>
      </c>
      <c r="S196" s="51">
        <f t="shared" si="69"/>
        <v>0</v>
      </c>
      <c r="T196" s="51">
        <f t="shared" si="69"/>
        <v>0</v>
      </c>
      <c r="U196" s="114">
        <f t="shared" si="69"/>
        <v>0</v>
      </c>
      <c r="V196" s="37"/>
      <c r="W196" s="108"/>
      <c r="X196" s="38"/>
      <c r="Y196" s="21"/>
      <c r="Z196" s="21"/>
      <c r="AA196" s="378"/>
      <c r="AB196" s="378"/>
      <c r="AC196" s="14"/>
      <c r="AD196" s="378"/>
      <c r="AE196" s="14"/>
      <c r="AF196" s="14"/>
      <c r="AG196" s="14"/>
    </row>
    <row r="197" spans="1:33" x14ac:dyDescent="0.2">
      <c r="A197" s="126" t="s">
        <v>95</v>
      </c>
      <c r="B197" s="118"/>
      <c r="C197" s="118"/>
      <c r="D197" s="118"/>
      <c r="E197" s="75" t="s">
        <v>441</v>
      </c>
      <c r="F197" s="48" t="s">
        <v>22</v>
      </c>
      <c r="G197" s="140"/>
      <c r="H197" s="11">
        <f>+IF(H8&lt;&gt;"",VLOOKUP(H$3,Tablas!$A$33:$P$47,2+H$7,FALSE),0)</f>
        <v>0</v>
      </c>
      <c r="I197" s="11">
        <f>+IF(I8&lt;&gt;"",VLOOKUP(I$3,Tablas!$A$33:$P$47,2+I$7,FALSE),0)</f>
        <v>0</v>
      </c>
      <c r="J197" s="11">
        <f>+IF(J8&lt;&gt;"",VLOOKUP(J$3,Tablas!$A$33:$P$47,2+J$7,FALSE),0)</f>
        <v>0</v>
      </c>
      <c r="K197" s="11">
        <f>+IF(K8&lt;&gt;"",VLOOKUP(K$3,Tablas!$A$33:$P$47,2+K$7,FALSE),0)</f>
        <v>0</v>
      </c>
      <c r="L197" s="11">
        <f>+IF(L8&lt;&gt;"",VLOOKUP(L$3,Tablas!$A$33:$P$47,2+L$7,FALSE),0)</f>
        <v>0</v>
      </c>
      <c r="M197" s="11">
        <f>+IF(M8&lt;&gt;"",VLOOKUP(M$3,Tablas!$A$33:$P$47,2+M$7,FALSE),0)</f>
        <v>0</v>
      </c>
      <c r="N197" s="11">
        <f>+IF(N8&lt;&gt;"",VLOOKUP(N$3,Tablas!$A$33:$P$47,2+N$7,FALSE),0)</f>
        <v>0</v>
      </c>
      <c r="O197" s="11">
        <f>+IF(O8&lt;&gt;"",VLOOKUP(O$3,Tablas!$A$33:$P$47,2+O$7,FALSE),0)</f>
        <v>0</v>
      </c>
      <c r="P197" s="11">
        <f>+IF(P8&lt;&gt;"",VLOOKUP(P$3,Tablas!$A$33:$P$47,2+P$7,FALSE),0)</f>
        <v>0</v>
      </c>
      <c r="Q197" s="11">
        <f>+IF(Q8&lt;&gt;"",VLOOKUP(Q$3,Tablas!$A$33:$P$47,2+Q$7,FALSE),0)</f>
        <v>0</v>
      </c>
      <c r="R197" s="11">
        <f>+IF(R8&lt;&gt;"",VLOOKUP(R$3,Tablas!$A$33:$P$47,2+R$7,FALSE),0)</f>
        <v>0</v>
      </c>
      <c r="S197" s="11">
        <f>+IF(S8&lt;&gt;"",VLOOKUP(S$3,Tablas!$A$33:$P$47,2+S$7,FALSE),0)</f>
        <v>0</v>
      </c>
      <c r="T197" s="11">
        <f>+IF(T8&lt;&gt;"",VLOOKUP(T$3,Tablas!$A$33:$P$47,2+T$7,FALSE),0)</f>
        <v>0</v>
      </c>
      <c r="U197" s="112">
        <f>+IF(U8&lt;&gt;"",VLOOKUP(U$3,Tablas!$A$33:$P$47,2+U$7,FALSE),0)</f>
        <v>0</v>
      </c>
      <c r="V197" s="280">
        <f>VLOOKUP(13,Tablas!$A$33:$P$47,2+$V$7,FALSE)</f>
        <v>252564.84</v>
      </c>
      <c r="W197" s="108"/>
      <c r="X197" s="39"/>
      <c r="Y197" s="21"/>
      <c r="Z197" s="21"/>
      <c r="AA197" s="378"/>
      <c r="AB197" s="378"/>
      <c r="AC197" s="14"/>
      <c r="AD197" s="378"/>
      <c r="AE197" s="14"/>
      <c r="AF197" s="14"/>
      <c r="AG197" s="14"/>
    </row>
    <row r="198" spans="1:33" x14ac:dyDescent="0.2">
      <c r="A198" s="126" t="s">
        <v>95</v>
      </c>
      <c r="B198" s="118"/>
      <c r="C198" s="40"/>
      <c r="D198" s="41" t="s">
        <v>23</v>
      </c>
      <c r="E198" s="75" t="s">
        <v>442</v>
      </c>
      <c r="F198" s="48" t="s">
        <v>22</v>
      </c>
      <c r="G198" s="140"/>
      <c r="H198" s="11">
        <f>+IF(H8="",0,VLOOKUP(H3,Tablas!$A$49:$P$63,2+H$7,FALSE))</f>
        <v>0</v>
      </c>
      <c r="I198" s="11">
        <f>+IF(I8="",0,VLOOKUP(I3,Tablas!$A$49:$P$63,2+I$7,FALSE))</f>
        <v>0</v>
      </c>
      <c r="J198" s="11">
        <f>+IF(J8="",0,VLOOKUP(J3,Tablas!$A$49:$P$63,2+J$7,FALSE))</f>
        <v>0</v>
      </c>
      <c r="K198" s="11">
        <f>+IF(K8="",0,VLOOKUP(K3,Tablas!$A$49:$P$63,2+K$7,FALSE))</f>
        <v>0</v>
      </c>
      <c r="L198" s="11">
        <f>+IF(L8="",0,VLOOKUP(L3,Tablas!$A$49:$P$63,2+L$7,FALSE))</f>
        <v>0</v>
      </c>
      <c r="M198" s="11">
        <f>+IF(M8="",0,VLOOKUP(M3,Tablas!$A$49:$P$63,2+M$7,FALSE))</f>
        <v>0</v>
      </c>
      <c r="N198" s="11">
        <f>+IF(N8="",0,VLOOKUP(N3,Tablas!$A$49:$P$63,2+N$7,FALSE))</f>
        <v>0</v>
      </c>
      <c r="O198" s="11">
        <f>+IF(O8="",0,VLOOKUP(O3,Tablas!$A$49:$P$63,2+O$7,FALSE))</f>
        <v>0</v>
      </c>
      <c r="P198" s="11">
        <f>+IF(P8="",0,VLOOKUP(P3,Tablas!$A$49:$P$63,2+P$7,FALSE))</f>
        <v>0</v>
      </c>
      <c r="Q198" s="11">
        <f>+IF(Q8="",0,VLOOKUP(Q3,Tablas!$A$49:$P$63,2+Q$7,FALSE))</f>
        <v>0</v>
      </c>
      <c r="R198" s="11">
        <f>+IF(R8="",0,VLOOKUP(R3,Tablas!$A$49:$P$63,2+R$7,FALSE))</f>
        <v>0</v>
      </c>
      <c r="S198" s="11">
        <f>+IF(S8="",0,VLOOKUP(S3,Tablas!$A$49:$P$63,2+S$7,FALSE))</f>
        <v>0</v>
      </c>
      <c r="T198" s="11">
        <f>+IF(T8="",0,VLOOKUP(T3,Tablas!$A$49:$P$63,2+T$7,FALSE))</f>
        <v>0</v>
      </c>
      <c r="U198" s="112">
        <f>+IF(U8="",0,VLOOKUP(U3,Tablas!$A$49:$P$63,2+U$7,FALSE))</f>
        <v>0</v>
      </c>
      <c r="V198" s="280">
        <f>VLOOKUP(13,Tablas!$A$49:$P$63,2+V$7)</f>
        <v>1212311.24</v>
      </c>
      <c r="W198" s="108"/>
      <c r="X198" s="39"/>
      <c r="Y198" s="21"/>
      <c r="Z198" s="21"/>
      <c r="AA198" s="378"/>
      <c r="AB198" s="378"/>
      <c r="AC198" s="14"/>
      <c r="AD198" s="378"/>
      <c r="AE198" s="14"/>
      <c r="AF198" s="14"/>
      <c r="AG198" s="14"/>
    </row>
    <row r="199" spans="1:33" x14ac:dyDescent="0.2">
      <c r="A199" s="126" t="s">
        <v>95</v>
      </c>
      <c r="B199" s="118"/>
      <c r="C199" s="13"/>
      <c r="D199" s="10">
        <f>+COUNTIF(E97,"&gt;0")</f>
        <v>0</v>
      </c>
      <c r="E199" s="75" t="s">
        <v>443</v>
      </c>
      <c r="F199" s="48" t="s">
        <v>22</v>
      </c>
      <c r="G199" s="140"/>
      <c r="H199" s="11">
        <f t="shared" ref="H199:V199" si="70">+H97</f>
        <v>0</v>
      </c>
      <c r="I199" s="11">
        <f t="shared" si="70"/>
        <v>0</v>
      </c>
      <c r="J199" s="11">
        <f t="shared" si="70"/>
        <v>0</v>
      </c>
      <c r="K199" s="11">
        <f t="shared" si="70"/>
        <v>0</v>
      </c>
      <c r="L199" s="11">
        <f t="shared" si="70"/>
        <v>0</v>
      </c>
      <c r="M199" s="11">
        <f t="shared" si="70"/>
        <v>0</v>
      </c>
      <c r="N199" s="11">
        <f t="shared" si="70"/>
        <v>0</v>
      </c>
      <c r="O199" s="11">
        <f t="shared" si="70"/>
        <v>0</v>
      </c>
      <c r="P199" s="11">
        <f t="shared" si="70"/>
        <v>0</v>
      </c>
      <c r="Q199" s="11">
        <f t="shared" si="70"/>
        <v>0</v>
      </c>
      <c r="R199" s="11">
        <f t="shared" si="70"/>
        <v>0</v>
      </c>
      <c r="S199" s="11">
        <f t="shared" si="70"/>
        <v>0</v>
      </c>
      <c r="T199" s="11">
        <f t="shared" si="70"/>
        <v>0</v>
      </c>
      <c r="U199" s="112">
        <f t="shared" si="70"/>
        <v>0</v>
      </c>
      <c r="V199" s="280">
        <f t="shared" si="70"/>
        <v>0</v>
      </c>
      <c r="W199" s="108"/>
      <c r="X199" s="39"/>
      <c r="Y199" s="21"/>
      <c r="Z199" s="21"/>
      <c r="AA199" s="378"/>
      <c r="AB199" s="378"/>
      <c r="AC199" s="14"/>
      <c r="AD199" s="378"/>
      <c r="AE199" s="14"/>
      <c r="AF199" s="14"/>
      <c r="AG199" s="14"/>
    </row>
    <row r="200" spans="1:33" x14ac:dyDescent="0.2">
      <c r="A200" s="126" t="s">
        <v>95</v>
      </c>
      <c r="B200" s="118"/>
      <c r="C200" s="13"/>
      <c r="D200" s="10">
        <f>COUNTIF(E98:E109,"&gt;0")</f>
        <v>0</v>
      </c>
      <c r="E200" s="75" t="s">
        <v>440</v>
      </c>
      <c r="F200" s="48" t="s">
        <v>22</v>
      </c>
      <c r="G200" s="140"/>
      <c r="H200" s="11">
        <f t="shared" ref="H200:V200" si="71">+SUM(H98:H109)</f>
        <v>0</v>
      </c>
      <c r="I200" s="11">
        <f t="shared" si="71"/>
        <v>0</v>
      </c>
      <c r="J200" s="11">
        <f t="shared" si="71"/>
        <v>0</v>
      </c>
      <c r="K200" s="11">
        <f t="shared" si="71"/>
        <v>0</v>
      </c>
      <c r="L200" s="11">
        <f t="shared" si="71"/>
        <v>0</v>
      </c>
      <c r="M200" s="11">
        <f t="shared" si="71"/>
        <v>0</v>
      </c>
      <c r="N200" s="11">
        <f t="shared" si="71"/>
        <v>0</v>
      </c>
      <c r="O200" s="11">
        <f t="shared" si="71"/>
        <v>0</v>
      </c>
      <c r="P200" s="11">
        <f t="shared" si="71"/>
        <v>0</v>
      </c>
      <c r="Q200" s="11">
        <f t="shared" si="71"/>
        <v>0</v>
      </c>
      <c r="R200" s="11">
        <f t="shared" si="71"/>
        <v>0</v>
      </c>
      <c r="S200" s="11">
        <f t="shared" si="71"/>
        <v>0</v>
      </c>
      <c r="T200" s="11">
        <f t="shared" si="71"/>
        <v>0</v>
      </c>
      <c r="U200" s="112">
        <f t="shared" si="71"/>
        <v>0</v>
      </c>
      <c r="V200" s="280">
        <f t="shared" si="71"/>
        <v>0</v>
      </c>
      <c r="W200" s="108"/>
      <c r="X200" s="31"/>
      <c r="Y200" s="21"/>
      <c r="Z200" s="21"/>
      <c r="AA200" s="378"/>
      <c r="AB200" s="378"/>
      <c r="AC200" s="14"/>
      <c r="AD200" s="378"/>
      <c r="AE200" s="14"/>
      <c r="AF200" s="14"/>
      <c r="AG200" s="14"/>
    </row>
    <row r="201" spans="1:33" x14ac:dyDescent="0.2">
      <c r="A201" s="126" t="s">
        <v>95</v>
      </c>
      <c r="B201" s="118"/>
      <c r="C201" s="13"/>
      <c r="D201" s="13"/>
      <c r="E201" s="75" t="s">
        <v>244</v>
      </c>
      <c r="F201" s="48" t="s">
        <v>22</v>
      </c>
      <c r="G201" s="140"/>
      <c r="H201" s="11">
        <v>0</v>
      </c>
      <c r="I201" s="11">
        <f>+SUM($H$203:H203)</f>
        <v>0</v>
      </c>
      <c r="J201" s="11">
        <f>+SUM($H$203:I203)</f>
        <v>0</v>
      </c>
      <c r="K201" s="11">
        <f>+SUM($H$203:J203)</f>
        <v>0</v>
      </c>
      <c r="L201" s="11">
        <f>+SUM($H$203:K203)</f>
        <v>0</v>
      </c>
      <c r="M201" s="11">
        <f>+SUM($H$203:L203)</f>
        <v>0</v>
      </c>
      <c r="N201" s="11">
        <f>+SUM($H$203:M203)</f>
        <v>0</v>
      </c>
      <c r="O201" s="11">
        <f>+SUM($H$203:N203)</f>
        <v>0</v>
      </c>
      <c r="P201" s="11">
        <f>+SUM($H$203:O203)</f>
        <v>0</v>
      </c>
      <c r="Q201" s="11">
        <f>+SUM($H$203:P203)</f>
        <v>0</v>
      </c>
      <c r="R201" s="11">
        <f>+SUM($H$203:Q203)</f>
        <v>0</v>
      </c>
      <c r="S201" s="11">
        <f>+SUM($H$203:R203)</f>
        <v>0</v>
      </c>
      <c r="T201" s="11">
        <f>+SUM($H$203:S203)</f>
        <v>0</v>
      </c>
      <c r="U201" s="112">
        <f>+SUM($H$203:T203)</f>
        <v>0</v>
      </c>
      <c r="V201" s="280">
        <f>+SUM(H203:U203)</f>
        <v>0</v>
      </c>
      <c r="W201" s="108"/>
      <c r="X201" s="153"/>
      <c r="Y201" s="21"/>
      <c r="Z201" s="21"/>
      <c r="AA201" s="378"/>
      <c r="AB201" s="378"/>
      <c r="AC201" s="14"/>
      <c r="AD201" s="378"/>
      <c r="AE201" s="14"/>
      <c r="AF201" s="14"/>
      <c r="AG201" s="14"/>
    </row>
    <row r="202" spans="1:33" x14ac:dyDescent="0.2">
      <c r="A202" s="126" t="s">
        <v>95</v>
      </c>
      <c r="B202" s="118"/>
      <c r="C202" s="13"/>
      <c r="D202" s="13"/>
      <c r="E202" s="75" t="s">
        <v>245</v>
      </c>
      <c r="F202" s="48" t="s">
        <v>22</v>
      </c>
      <c r="G202" s="140"/>
      <c r="H202" s="11">
        <v>0</v>
      </c>
      <c r="I202" s="11">
        <f ca="1">+SUM($H$204:H204)</f>
        <v>0</v>
      </c>
      <c r="J202" s="11">
        <f ca="1">+SUM($H$204:I204)</f>
        <v>0</v>
      </c>
      <c r="K202" s="11">
        <f ca="1">+SUM($H$204:J204)</f>
        <v>0</v>
      </c>
      <c r="L202" s="11">
        <f ca="1">+SUM($H$204:K204)</f>
        <v>0</v>
      </c>
      <c r="M202" s="11">
        <f ca="1">+SUM($H$204:L204)</f>
        <v>0</v>
      </c>
      <c r="N202" s="11">
        <f ca="1">+SUM($H$204:M204)</f>
        <v>0</v>
      </c>
      <c r="O202" s="11">
        <f ca="1">+SUM($H$204:N204)</f>
        <v>0</v>
      </c>
      <c r="P202" s="11">
        <f ca="1">+SUM($H$204:O204)</f>
        <v>0</v>
      </c>
      <c r="Q202" s="11">
        <f ca="1">+SUM($H$204:P204)</f>
        <v>0</v>
      </c>
      <c r="R202" s="11">
        <f ca="1">+SUM($H$204:Q204)</f>
        <v>0</v>
      </c>
      <c r="S202" s="11">
        <f ca="1">+SUM($H$204:R204)</f>
        <v>0</v>
      </c>
      <c r="T202" s="11">
        <f ca="1">+SUM($H$204:S204)</f>
        <v>0</v>
      </c>
      <c r="U202" s="112">
        <f ca="1">+SUM($H$204:T204)</f>
        <v>0</v>
      </c>
      <c r="V202" s="280">
        <f ca="1">+SUM(H204:U204)</f>
        <v>0</v>
      </c>
      <c r="W202" s="108"/>
      <c r="X202" s="153"/>
      <c r="Y202" s="21"/>
      <c r="Z202" s="21"/>
      <c r="AA202" s="378"/>
      <c r="AB202" s="378"/>
      <c r="AC202" s="14"/>
      <c r="AD202" s="378"/>
      <c r="AE202" s="14"/>
      <c r="AF202" s="14"/>
      <c r="AG202" s="14"/>
    </row>
    <row r="203" spans="1:33" x14ac:dyDescent="0.2">
      <c r="A203" s="126" t="s">
        <v>95</v>
      </c>
      <c r="B203" s="118"/>
      <c r="C203" s="13"/>
      <c r="D203" s="13"/>
      <c r="E203" s="75" t="s">
        <v>247</v>
      </c>
      <c r="F203" s="48" t="s">
        <v>22</v>
      </c>
      <c r="G203" s="140"/>
      <c r="H203" s="11">
        <f>+IF(AND(H$12="NO",H196&gt;SUM(H197:H200),H144=0),H196-SUM(H197:H200),0)</f>
        <v>0</v>
      </c>
      <c r="I203" s="11">
        <f>+IF(AND(I$12="NO",I196&gt;SUM(I197:I200)-SUM(H197:H200),I144=0),I196-SUM(I197:I200)+SUM(H197:H200),0)</f>
        <v>0</v>
      </c>
      <c r="J203" s="11">
        <f t="shared" ref="J203:U203" si="72">+IF(AND(J$12="NO",J196&gt;SUM(J197:J200)-SUM(I197:I200),J144=0),J196-SUM(J197:J200)+SUM(I197:I200),0)</f>
        <v>0</v>
      </c>
      <c r="K203" s="11">
        <f t="shared" si="72"/>
        <v>0</v>
      </c>
      <c r="L203" s="11">
        <f t="shared" si="72"/>
        <v>0</v>
      </c>
      <c r="M203" s="11">
        <f t="shared" si="72"/>
        <v>0</v>
      </c>
      <c r="N203" s="11">
        <f t="shared" si="72"/>
        <v>0</v>
      </c>
      <c r="O203" s="11">
        <f t="shared" si="72"/>
        <v>0</v>
      </c>
      <c r="P203" s="11">
        <f t="shared" si="72"/>
        <v>0</v>
      </c>
      <c r="Q203" s="11">
        <f t="shared" si="72"/>
        <v>0</v>
      </c>
      <c r="R203" s="11">
        <f t="shared" si="72"/>
        <v>0</v>
      </c>
      <c r="S203" s="11">
        <f t="shared" si="72"/>
        <v>0</v>
      </c>
      <c r="T203" s="11">
        <f t="shared" si="72"/>
        <v>0</v>
      </c>
      <c r="U203" s="112">
        <f t="shared" si="72"/>
        <v>0</v>
      </c>
      <c r="V203" s="286"/>
      <c r="W203" s="108"/>
      <c r="X203" s="31"/>
      <c r="Y203" s="21"/>
      <c r="Z203" s="21"/>
      <c r="AA203" s="378"/>
      <c r="AB203" s="378"/>
      <c r="AC203" s="14"/>
      <c r="AD203" s="378"/>
      <c r="AE203" s="14"/>
      <c r="AF203" s="14"/>
      <c r="AG203" s="14"/>
    </row>
    <row r="204" spans="1:33" x14ac:dyDescent="0.2">
      <c r="A204" s="126" t="s">
        <v>95</v>
      </c>
      <c r="B204" s="118"/>
      <c r="C204" s="13"/>
      <c r="D204" s="13"/>
      <c r="E204" s="75" t="s">
        <v>246</v>
      </c>
      <c r="F204" s="48" t="s">
        <v>22</v>
      </c>
      <c r="G204" s="140"/>
      <c r="H204" s="11">
        <f t="shared" ref="H204:U204" ca="1" si="73">+IF(AND(H$11&gt;0,H$12="CON DCTO",H$144=0),VLOOKUP(H$11,INDIRECT("Anexo"&amp;H3),3),0)</f>
        <v>0</v>
      </c>
      <c r="I204" s="11">
        <f t="shared" ca="1" si="73"/>
        <v>0</v>
      </c>
      <c r="J204" s="11">
        <f t="shared" ca="1" si="73"/>
        <v>0</v>
      </c>
      <c r="K204" s="11">
        <f t="shared" ca="1" si="73"/>
        <v>0</v>
      </c>
      <c r="L204" s="11">
        <f t="shared" ca="1" si="73"/>
        <v>0</v>
      </c>
      <c r="M204" s="11">
        <f t="shared" ca="1" si="73"/>
        <v>0</v>
      </c>
      <c r="N204" s="11">
        <f t="shared" ca="1" si="73"/>
        <v>0</v>
      </c>
      <c r="O204" s="11">
        <f t="shared" ca="1" si="73"/>
        <v>0</v>
      </c>
      <c r="P204" s="11">
        <f t="shared" ca="1" si="73"/>
        <v>0</v>
      </c>
      <c r="Q204" s="11">
        <f t="shared" ca="1" si="73"/>
        <v>0</v>
      </c>
      <c r="R204" s="11">
        <f t="shared" ca="1" si="73"/>
        <v>0</v>
      </c>
      <c r="S204" s="11">
        <f t="shared" ca="1" si="73"/>
        <v>0</v>
      </c>
      <c r="T204" s="11">
        <f t="shared" ca="1" si="73"/>
        <v>0</v>
      </c>
      <c r="U204" s="112">
        <f t="shared" ca="1" si="73"/>
        <v>0</v>
      </c>
      <c r="V204" s="286"/>
      <c r="W204" s="108"/>
      <c r="X204" s="31"/>
      <c r="Y204" s="21"/>
      <c r="Z204" s="21"/>
      <c r="AA204" s="378"/>
      <c r="AB204" s="378"/>
      <c r="AC204" s="14"/>
      <c r="AD204" s="378"/>
      <c r="AE204" s="14"/>
      <c r="AF204" s="14"/>
      <c r="AG204" s="14"/>
    </row>
    <row r="205" spans="1:33" x14ac:dyDescent="0.2">
      <c r="A205" s="126" t="s">
        <v>95</v>
      </c>
      <c r="B205" s="118"/>
      <c r="C205" s="118"/>
      <c r="D205" s="118"/>
      <c r="E205" s="75" t="s">
        <v>413</v>
      </c>
      <c r="F205" s="48" t="s">
        <v>22</v>
      </c>
      <c r="G205" s="140"/>
      <c r="H205" s="11">
        <f ca="1">IF(H195&lt;0,0,IF(H195&gt;SUM(H197:H204),SUM(H197:H204),H195))</f>
        <v>0</v>
      </c>
      <c r="I205" s="11">
        <f t="shared" ref="I205:U205" ca="1" si="74">IF(I195&lt;0,0,IF(I195&gt;SUM(I197:I204),SUM(I197:I204),I195))</f>
        <v>0</v>
      </c>
      <c r="J205" s="11">
        <f t="shared" ca="1" si="74"/>
        <v>0</v>
      </c>
      <c r="K205" s="11">
        <f t="shared" ca="1" si="74"/>
        <v>0</v>
      </c>
      <c r="L205" s="11">
        <f t="shared" ca="1" si="74"/>
        <v>0</v>
      </c>
      <c r="M205" s="11">
        <f t="shared" ca="1" si="74"/>
        <v>0</v>
      </c>
      <c r="N205" s="11">
        <f t="shared" ca="1" si="74"/>
        <v>0</v>
      </c>
      <c r="O205" s="11">
        <f t="shared" ca="1" si="74"/>
        <v>0</v>
      </c>
      <c r="P205" s="11">
        <f t="shared" ca="1" si="74"/>
        <v>0</v>
      </c>
      <c r="Q205" s="11">
        <f t="shared" ca="1" si="74"/>
        <v>0</v>
      </c>
      <c r="R205" s="11">
        <f t="shared" ca="1" si="74"/>
        <v>0</v>
      </c>
      <c r="S205" s="11">
        <f t="shared" ca="1" si="74"/>
        <v>0</v>
      </c>
      <c r="T205" s="11">
        <f t="shared" ca="1" si="74"/>
        <v>0</v>
      </c>
      <c r="U205" s="112">
        <f t="shared" ca="1" si="74"/>
        <v>0</v>
      </c>
      <c r="V205" s="280">
        <f ca="1">+SUM(V197:V204)</f>
        <v>1464876.08</v>
      </c>
      <c r="W205" s="108"/>
      <c r="X205" s="21"/>
      <c r="Y205" s="21"/>
      <c r="Z205" s="21"/>
      <c r="AA205" s="378"/>
      <c r="AB205" s="378"/>
      <c r="AC205" s="14"/>
      <c r="AD205" s="378"/>
      <c r="AE205" s="14"/>
      <c r="AF205" s="14"/>
      <c r="AG205" s="14"/>
    </row>
    <row r="206" spans="1:33" x14ac:dyDescent="0.2">
      <c r="A206" s="126" t="s">
        <v>95</v>
      </c>
      <c r="B206" s="118"/>
      <c r="C206" s="118"/>
      <c r="D206" s="118"/>
      <c r="E206" s="273"/>
      <c r="F206" s="36"/>
      <c r="G206" s="145"/>
      <c r="H206" s="37"/>
      <c r="I206" s="37"/>
      <c r="J206" s="37"/>
      <c r="K206" s="37"/>
      <c r="L206" s="37"/>
      <c r="M206" s="37"/>
      <c r="N206" s="37"/>
      <c r="O206" s="37"/>
      <c r="P206" s="37"/>
      <c r="Q206" s="37"/>
      <c r="R206" s="37"/>
      <c r="S206" s="37"/>
      <c r="T206" s="37"/>
      <c r="U206" s="292"/>
      <c r="V206" s="37"/>
      <c r="W206" s="108"/>
      <c r="X206" s="21"/>
      <c r="Y206" s="21"/>
      <c r="Z206" s="21"/>
      <c r="AA206" s="378"/>
      <c r="AB206" s="378"/>
      <c r="AC206" s="14"/>
      <c r="AD206" s="378"/>
      <c r="AE206" s="14"/>
      <c r="AF206" s="14"/>
      <c r="AG206" s="14"/>
    </row>
    <row r="207" spans="1:33" x14ac:dyDescent="0.2">
      <c r="A207" s="126" t="s">
        <v>95</v>
      </c>
      <c r="B207" s="422" t="s">
        <v>251</v>
      </c>
      <c r="C207" s="423"/>
      <c r="D207" s="423"/>
      <c r="E207" s="424"/>
      <c r="F207" s="48" t="s">
        <v>22</v>
      </c>
      <c r="G207" s="145"/>
      <c r="H207" s="11">
        <f ca="1">IF(H195-H205&lt;0,0,H195-H205)</f>
        <v>0</v>
      </c>
      <c r="I207" s="11">
        <f t="shared" ref="I207:U207" ca="1" si="75">IF(I195-I205&lt;0,0,I195-I205)</f>
        <v>0</v>
      </c>
      <c r="J207" s="11">
        <f t="shared" ca="1" si="75"/>
        <v>0</v>
      </c>
      <c r="K207" s="11">
        <f t="shared" ca="1" si="75"/>
        <v>0</v>
      </c>
      <c r="L207" s="11">
        <f t="shared" ca="1" si="75"/>
        <v>0</v>
      </c>
      <c r="M207" s="11">
        <f t="shared" ca="1" si="75"/>
        <v>0</v>
      </c>
      <c r="N207" s="11">
        <f t="shared" ca="1" si="75"/>
        <v>0</v>
      </c>
      <c r="O207" s="11">
        <f t="shared" ca="1" si="75"/>
        <v>0</v>
      </c>
      <c r="P207" s="11">
        <f t="shared" ca="1" si="75"/>
        <v>0</v>
      </c>
      <c r="Q207" s="11">
        <f t="shared" ca="1" si="75"/>
        <v>0</v>
      </c>
      <c r="R207" s="11">
        <f t="shared" ca="1" si="75"/>
        <v>0</v>
      </c>
      <c r="S207" s="11">
        <f t="shared" ca="1" si="75"/>
        <v>0</v>
      </c>
      <c r="T207" s="11">
        <f t="shared" ca="1" si="75"/>
        <v>0</v>
      </c>
      <c r="U207" s="112">
        <f t="shared" ca="1" si="75"/>
        <v>0</v>
      </c>
      <c r="V207" s="312"/>
      <c r="W207" s="108"/>
      <c r="X207" s="21"/>
      <c r="Y207" s="21"/>
      <c r="Z207" s="21"/>
      <c r="AA207" s="378"/>
      <c r="AB207" s="378"/>
      <c r="AC207" s="14"/>
      <c r="AD207" s="378"/>
      <c r="AE207" s="14"/>
      <c r="AF207" s="14"/>
      <c r="AG207" s="14"/>
    </row>
    <row r="208" spans="1:33" x14ac:dyDescent="0.2">
      <c r="A208" s="126" t="s">
        <v>95</v>
      </c>
      <c r="B208" s="422" t="s">
        <v>249</v>
      </c>
      <c r="C208" s="423"/>
      <c r="D208" s="423"/>
      <c r="E208" s="424"/>
      <c r="F208" s="48" t="s">
        <v>22</v>
      </c>
      <c r="G208" s="140"/>
      <c r="H208" s="32">
        <f t="shared" ref="H208:U208" ca="1" si="76">+IF(H205&gt;H193,0,H193-H205)</f>
        <v>0</v>
      </c>
      <c r="I208" s="32">
        <f t="shared" ca="1" si="76"/>
        <v>0</v>
      </c>
      <c r="J208" s="32">
        <f t="shared" ca="1" si="76"/>
        <v>0</v>
      </c>
      <c r="K208" s="32">
        <f t="shared" ca="1" si="76"/>
        <v>0</v>
      </c>
      <c r="L208" s="32">
        <f t="shared" ca="1" si="76"/>
        <v>0</v>
      </c>
      <c r="M208" s="32">
        <f t="shared" ca="1" si="76"/>
        <v>0</v>
      </c>
      <c r="N208" s="32">
        <f t="shared" ca="1" si="76"/>
        <v>0</v>
      </c>
      <c r="O208" s="32">
        <f t="shared" ca="1" si="76"/>
        <v>0</v>
      </c>
      <c r="P208" s="32">
        <f t="shared" ca="1" si="76"/>
        <v>0</v>
      </c>
      <c r="Q208" s="32">
        <f t="shared" ca="1" si="76"/>
        <v>0</v>
      </c>
      <c r="R208" s="32">
        <f t="shared" ca="1" si="76"/>
        <v>0</v>
      </c>
      <c r="S208" s="32">
        <f t="shared" ca="1" si="76"/>
        <v>0</v>
      </c>
      <c r="T208" s="32">
        <f t="shared" ca="1" si="76"/>
        <v>0</v>
      </c>
      <c r="U208" s="305">
        <f t="shared" ca="1" si="76"/>
        <v>0</v>
      </c>
      <c r="V208" s="285">
        <f ca="1">IF(V193&gt;V205,V193-V205,0)</f>
        <v>0</v>
      </c>
      <c r="W208" s="108"/>
      <c r="X208" s="21"/>
      <c r="Y208" s="21"/>
      <c r="Z208" s="21"/>
      <c r="AA208" s="378"/>
      <c r="AB208" s="378"/>
      <c r="AC208" s="14"/>
      <c r="AD208" s="378"/>
      <c r="AE208" s="14"/>
      <c r="AF208" s="14"/>
      <c r="AG208" s="14"/>
    </row>
    <row r="209" spans="1:33" x14ac:dyDescent="0.2">
      <c r="A209" s="127" t="s">
        <v>95</v>
      </c>
      <c r="B209" s="422" t="s">
        <v>252</v>
      </c>
      <c r="C209" s="423"/>
      <c r="D209" s="423"/>
      <c r="E209" s="424"/>
      <c r="F209" s="48" t="s">
        <v>22</v>
      </c>
      <c r="G209" s="141"/>
      <c r="H209" s="152">
        <f t="shared" ref="H209:U209" ca="1" si="77">IF(H$8&lt;&gt;"",VLOOKUP(H$208,INDIRECT("Escala"&amp;H3),3),0)</f>
        <v>0</v>
      </c>
      <c r="I209" s="152">
        <f t="shared" ca="1" si="77"/>
        <v>0</v>
      </c>
      <c r="J209" s="152">
        <f t="shared" ca="1" si="77"/>
        <v>0</v>
      </c>
      <c r="K209" s="152">
        <f t="shared" ca="1" si="77"/>
        <v>0</v>
      </c>
      <c r="L209" s="152">
        <f t="shared" ca="1" si="77"/>
        <v>0</v>
      </c>
      <c r="M209" s="152">
        <f t="shared" ca="1" si="77"/>
        <v>0</v>
      </c>
      <c r="N209" s="152">
        <f t="shared" ca="1" si="77"/>
        <v>0</v>
      </c>
      <c r="O209" s="152">
        <f t="shared" ca="1" si="77"/>
        <v>0</v>
      </c>
      <c r="P209" s="152">
        <f t="shared" ca="1" si="77"/>
        <v>0</v>
      </c>
      <c r="Q209" s="152">
        <f t="shared" ca="1" si="77"/>
        <v>0</v>
      </c>
      <c r="R209" s="152">
        <f t="shared" ca="1" si="77"/>
        <v>0</v>
      </c>
      <c r="S209" s="152">
        <f t="shared" ca="1" si="77"/>
        <v>0</v>
      </c>
      <c r="T209" s="152">
        <f t="shared" ca="1" si="77"/>
        <v>0</v>
      </c>
      <c r="U209" s="306">
        <f t="shared" ca="1" si="77"/>
        <v>0</v>
      </c>
      <c r="V209" s="287"/>
      <c r="W209" s="108"/>
      <c r="X209" s="21"/>
      <c r="Y209" s="21"/>
      <c r="Z209" s="21"/>
      <c r="AA209" s="378"/>
      <c r="AB209" s="378"/>
      <c r="AC209" s="14"/>
      <c r="AD209" s="378"/>
      <c r="AE209" s="14"/>
      <c r="AF209" s="14"/>
      <c r="AG209" s="14"/>
    </row>
    <row r="210" spans="1:33" x14ac:dyDescent="0.2">
      <c r="A210" s="126" t="s">
        <v>95</v>
      </c>
      <c r="B210" s="118"/>
      <c r="C210" s="347"/>
      <c r="D210" s="347"/>
      <c r="E210" s="347"/>
      <c r="F210" s="141"/>
      <c r="G210" s="141"/>
      <c r="H210" s="150"/>
      <c r="I210" s="150"/>
      <c r="J210" s="150"/>
      <c r="K210" s="150"/>
      <c r="L210" s="150"/>
      <c r="M210" s="150"/>
      <c r="N210" s="150"/>
      <c r="O210" s="150"/>
      <c r="P210" s="150"/>
      <c r="Q210" s="150"/>
      <c r="R210" s="150"/>
      <c r="S210" s="150"/>
      <c r="T210" s="150"/>
      <c r="U210" s="307"/>
      <c r="V210" s="150"/>
      <c r="W210" s="108"/>
      <c r="X210" s="21"/>
      <c r="Y210" s="21"/>
      <c r="Z210" s="21"/>
      <c r="AA210" s="378"/>
      <c r="AB210" s="378"/>
      <c r="AC210" s="14"/>
      <c r="AD210" s="378"/>
      <c r="AE210" s="14"/>
      <c r="AF210" s="14"/>
      <c r="AG210" s="14"/>
    </row>
    <row r="211" spans="1:33" x14ac:dyDescent="0.2">
      <c r="A211" s="126" t="s">
        <v>95</v>
      </c>
      <c r="B211" s="118"/>
      <c r="C211" s="118"/>
      <c r="D211" s="118"/>
      <c r="E211" s="42" t="s">
        <v>88</v>
      </c>
      <c r="F211" s="43" t="s">
        <v>22</v>
      </c>
      <c r="G211" s="147"/>
      <c r="H211" s="11">
        <f t="shared" ref="H211" ca="1" si="78">ROUND(IF(H$8&lt;&gt;"",VLOOKUP(H$208,INDIRECT("Escala"&amp;H3),2,TRUE)+(H$208-VLOOKUP(H208,INDIRECT("Escala"&amp;H3),1,TRUE))*VLOOKUP(H$208,INDIRECT("Escala"&amp;H3),3),0),2)</f>
        <v>0</v>
      </c>
      <c r="I211" s="11">
        <f ca="1">IF(AND(I18+I19&gt;0,Tablas!$F$103="FINAL"),H211,ROUND(IF(I$8&lt;&gt;"",VLOOKUP(I$208,INDIRECT("Escala"&amp;I3),2,TRUE)+(I$208-VLOOKUP(I208,INDIRECT("Escala"&amp;I3),1,TRUE))*VLOOKUP(I$208,INDIRECT("Escala"&amp;I3),3),0),2))</f>
        <v>0</v>
      </c>
      <c r="J211" s="11">
        <f ca="1">IF(AND(J18+J19&gt;0,Tablas!$F$103="FINAL"),I211,ROUND(IF(J$8&lt;&gt;"",VLOOKUP(J$208,INDIRECT("Escala"&amp;J3),2,TRUE)+(J$208-VLOOKUP(J208,INDIRECT("Escala"&amp;J3),1,TRUE))*VLOOKUP(J$208,INDIRECT("Escala"&amp;J3),3),0),2))</f>
        <v>0</v>
      </c>
      <c r="K211" s="11">
        <f ca="1">IF(AND(K18+K19&gt;0,Tablas!$F$103="FINAL"),J211,ROUND(IF(K$8&lt;&gt;"",VLOOKUP(K$208,INDIRECT("Escala"&amp;K3),2,TRUE)+(K$208-VLOOKUP(K208,INDIRECT("Escala"&amp;K3),1,TRUE))*VLOOKUP(K$208,INDIRECT("Escala"&amp;K3),3),0),2))</f>
        <v>0</v>
      </c>
      <c r="L211" s="11">
        <f ca="1">IF(AND(L18+L19&gt;0,Tablas!$F$103="FINAL"),K211,ROUND(IF(L$8&lt;&gt;"",VLOOKUP(L$208,INDIRECT("Escala"&amp;L3),2,TRUE)+(L$208-VLOOKUP(L208,INDIRECT("Escala"&amp;L3),1,TRUE))*VLOOKUP(L$208,INDIRECT("Escala"&amp;L3),3),0),2))</f>
        <v>0</v>
      </c>
      <c r="M211" s="11">
        <f ca="1">IF(AND(M18+M19&gt;0,Tablas!$F$103="FINAL"),L211,ROUND(IF(M$8&lt;&gt;"",VLOOKUP(M$208,INDIRECT("Escala"&amp;M3),2,TRUE)+(M$208-VLOOKUP(M208,INDIRECT("Escala"&amp;M3),1,TRUE))*VLOOKUP(M$208,INDIRECT("Escala"&amp;M3),3),0),2))</f>
        <v>0</v>
      </c>
      <c r="N211" s="11">
        <f ca="1">IF(AND(N18+N19&gt;0,Tablas!$F$103="FINAL"),M211,ROUND(IF(N$8&lt;&gt;"",VLOOKUP(N$208,INDIRECT("Escala"&amp;N3),2,TRUE)+(N$208-VLOOKUP(N208,INDIRECT("Escala"&amp;N3),1,TRUE))*VLOOKUP(N$208,INDIRECT("Escala"&amp;N3),3),0),2))</f>
        <v>0</v>
      </c>
      <c r="O211" s="11">
        <f ca="1">IF(AND(O18+O19&gt;0,Tablas!$F$103="FINAL"),N211,ROUND(IF(O$8&lt;&gt;"",VLOOKUP(O$208,INDIRECT("Escala"&amp;O3),2,TRUE)+(O$208-VLOOKUP(O208,INDIRECT("Escala"&amp;O3),1,TRUE))*VLOOKUP(O$208,INDIRECT("Escala"&amp;O3),3),0),2))</f>
        <v>0</v>
      </c>
      <c r="P211" s="11">
        <f ca="1">IF(AND(P18+P19&gt;0,Tablas!$F$103="FINAL"),O211,ROUND(IF(P$8&lt;&gt;"",VLOOKUP(P$208,INDIRECT("Escala"&amp;P3),2,TRUE)+(P$208-VLOOKUP(P208,INDIRECT("Escala"&amp;P3),1,TRUE))*VLOOKUP(P$208,INDIRECT("Escala"&amp;P3),3),0),2))</f>
        <v>0</v>
      </c>
      <c r="Q211" s="11">
        <f ca="1">IF(AND(Q18+Q19&gt;0,Tablas!$F$103="FINAL"),P211,ROUND(IF(Q$8&lt;&gt;"",VLOOKUP(Q$208,INDIRECT("Escala"&amp;Q3),2,TRUE)+(Q$208-VLOOKUP(Q208,INDIRECT("Escala"&amp;Q3),1,TRUE))*VLOOKUP(Q$208,INDIRECT("Escala"&amp;Q3),3),0),2))</f>
        <v>0</v>
      </c>
      <c r="R211" s="11">
        <f ca="1">IF(AND(R18+R19&gt;0,Tablas!$F$103="FINAL"),Q211,ROUND(IF(R$8&lt;&gt;"",VLOOKUP(R$208,INDIRECT("Escala"&amp;R3),2,TRUE)+(R$208-VLOOKUP(R208,INDIRECT("Escala"&amp;R3),1,TRUE))*VLOOKUP(R$208,INDIRECT("Escala"&amp;R3),3),0),2))</f>
        <v>0</v>
      </c>
      <c r="S211" s="11">
        <f ca="1">IF(AND(S18+S19&gt;0,Tablas!$F$103="FINAL"),R211,ROUND(IF(S$8&lt;&gt;"",VLOOKUP(S$208,INDIRECT("Escala"&amp;S3),2,TRUE)+(S$208-VLOOKUP(S208,INDIRECT("Escala"&amp;S3),1,TRUE))*VLOOKUP(S$208,INDIRECT("Escala"&amp;S3),3),0),2))</f>
        <v>0</v>
      </c>
      <c r="T211" s="11">
        <f ca="1">IF(AND(T18+T19&gt;0,Tablas!$F$103="FINAL"),S211,ROUND(IF(T$8&lt;&gt;"",VLOOKUP(T$208,INDIRECT("Escala"&amp;T3),2,TRUE)+(T$208-VLOOKUP(T208,INDIRECT("Escala"&amp;T3),1,TRUE))*VLOOKUP(T$208,INDIRECT("Escala"&amp;T3),3),0),2))</f>
        <v>0</v>
      </c>
      <c r="U211" s="11">
        <f ca="1">IF(AND(U18+U19&gt;0,Tablas!$F$103="FINAL"),T211,ROUND(IF(U$8&lt;&gt;"",VLOOKUP(U$208,INDIRECT("Escala"&amp;U3),2,TRUE)+(U$208-VLOOKUP(U208,INDIRECT("Escala"&amp;U3),1,TRUE))*VLOOKUP(U$208,INDIRECT("Escala"&amp;U3),3),0),2))</f>
        <v>0</v>
      </c>
      <c r="V211" s="280">
        <f ca="1">+ROUND(VLOOKUP(V208,Escala12,2)+(V208-VLOOKUP(V208,Escala12,1))*VLOOKUP(V208,Escala12,3),2)</f>
        <v>0</v>
      </c>
      <c r="W211" s="108"/>
      <c r="X211" s="21"/>
      <c r="Y211" s="21"/>
      <c r="Z211" s="21"/>
      <c r="AA211" s="378"/>
      <c r="AB211" s="378"/>
      <c r="AC211" s="14"/>
      <c r="AD211" s="378"/>
      <c r="AE211" s="14"/>
      <c r="AF211" s="14"/>
      <c r="AG211" s="14"/>
    </row>
    <row r="212" spans="1:33" x14ac:dyDescent="0.2">
      <c r="A212" s="126" t="s">
        <v>95</v>
      </c>
      <c r="B212" s="118"/>
      <c r="C212" s="118"/>
      <c r="D212" s="118"/>
      <c r="E212" s="75" t="s">
        <v>191</v>
      </c>
      <c r="F212" s="43" t="s">
        <v>22</v>
      </c>
      <c r="G212" s="147"/>
      <c r="H212" s="11">
        <f t="shared" ref="H212:U212" ca="1" si="79">+IF(H12&lt;&gt;"NO",ROUND(H194*H209,2),0)</f>
        <v>0</v>
      </c>
      <c r="I212" s="11">
        <f t="shared" ca="1" si="79"/>
        <v>0</v>
      </c>
      <c r="J212" s="11">
        <f t="shared" ca="1" si="79"/>
        <v>0</v>
      </c>
      <c r="K212" s="11">
        <f t="shared" ca="1" si="79"/>
        <v>0</v>
      </c>
      <c r="L212" s="11">
        <f t="shared" ca="1" si="79"/>
        <v>0</v>
      </c>
      <c r="M212" s="11">
        <f t="shared" ca="1" si="79"/>
        <v>0</v>
      </c>
      <c r="N212" s="11">
        <f t="shared" ca="1" si="79"/>
        <v>0</v>
      </c>
      <c r="O212" s="11">
        <f t="shared" ca="1" si="79"/>
        <v>0</v>
      </c>
      <c r="P212" s="11">
        <f t="shared" ca="1" si="79"/>
        <v>0</v>
      </c>
      <c r="Q212" s="11">
        <f t="shared" ca="1" si="79"/>
        <v>0</v>
      </c>
      <c r="R212" s="11">
        <f t="shared" ca="1" si="79"/>
        <v>0</v>
      </c>
      <c r="S212" s="11">
        <f t="shared" ca="1" si="79"/>
        <v>0</v>
      </c>
      <c r="T212" s="11">
        <f t="shared" ca="1" si="79"/>
        <v>0</v>
      </c>
      <c r="U212" s="112">
        <f t="shared" ca="1" si="79"/>
        <v>0</v>
      </c>
      <c r="V212" s="280">
        <f ca="1">+ROUND(VLOOKUP(V208,Escala12,3)*V194,2)</f>
        <v>0</v>
      </c>
      <c r="W212" s="108"/>
      <c r="X212" s="21"/>
      <c r="Y212" s="21"/>
      <c r="Z212" s="21"/>
      <c r="AA212" s="378"/>
      <c r="AB212" s="378"/>
      <c r="AC212" s="14"/>
      <c r="AD212" s="378"/>
      <c r="AE212" s="14"/>
      <c r="AF212" s="14"/>
      <c r="AG212" s="14"/>
    </row>
    <row r="213" spans="1:33" x14ac:dyDescent="0.2">
      <c r="A213" s="126" t="s">
        <v>95</v>
      </c>
      <c r="B213" s="118"/>
      <c r="C213" s="118"/>
      <c r="D213" s="118"/>
      <c r="E213" s="42" t="s">
        <v>87</v>
      </c>
      <c r="F213" s="43" t="s">
        <v>22</v>
      </c>
      <c r="G213" s="118"/>
      <c r="H213" s="44">
        <f ca="1">+H211+H212</f>
        <v>0</v>
      </c>
      <c r="I213" s="44">
        <f ca="1">+I211+I212</f>
        <v>0</v>
      </c>
      <c r="J213" s="44">
        <f t="shared" ref="J213:V213" ca="1" si="80">+J211+J212</f>
        <v>0</v>
      </c>
      <c r="K213" s="44">
        <f t="shared" ca="1" si="80"/>
        <v>0</v>
      </c>
      <c r="L213" s="44">
        <f t="shared" ca="1" si="80"/>
        <v>0</v>
      </c>
      <c r="M213" s="44">
        <f t="shared" ca="1" si="80"/>
        <v>0</v>
      </c>
      <c r="N213" s="44">
        <f t="shared" ca="1" si="80"/>
        <v>0</v>
      </c>
      <c r="O213" s="44">
        <f t="shared" ca="1" si="80"/>
        <v>0</v>
      </c>
      <c r="P213" s="44">
        <f t="shared" ca="1" si="80"/>
        <v>0</v>
      </c>
      <c r="Q213" s="44">
        <f t="shared" ca="1" si="80"/>
        <v>0</v>
      </c>
      <c r="R213" s="44">
        <f t="shared" ca="1" si="80"/>
        <v>0</v>
      </c>
      <c r="S213" s="44">
        <f t="shared" ca="1" si="80"/>
        <v>0</v>
      </c>
      <c r="T213" s="44">
        <f t="shared" ca="1" si="80"/>
        <v>0</v>
      </c>
      <c r="U213" s="294">
        <f t="shared" ca="1" si="80"/>
        <v>0</v>
      </c>
      <c r="V213" s="280">
        <f t="shared" ca="1" si="80"/>
        <v>0</v>
      </c>
      <c r="W213" s="108"/>
      <c r="X213" s="21"/>
      <c r="Y213" s="21"/>
      <c r="Z213" s="21"/>
      <c r="AA213" s="378"/>
      <c r="AB213" s="378"/>
      <c r="AC213" s="14"/>
      <c r="AD213" s="378"/>
      <c r="AE213" s="14"/>
      <c r="AF213" s="14"/>
      <c r="AG213" s="14"/>
    </row>
    <row r="214" spans="1:33" x14ac:dyDescent="0.2">
      <c r="A214" s="126" t="s">
        <v>95</v>
      </c>
      <c r="B214" s="118"/>
      <c r="C214" s="118"/>
      <c r="D214" s="118"/>
      <c r="E214" s="75" t="s">
        <v>416</v>
      </c>
      <c r="F214" s="45" t="s">
        <v>69</v>
      </c>
      <c r="G214" s="118"/>
      <c r="H214" s="85"/>
      <c r="I214" s="85"/>
      <c r="J214" s="85"/>
      <c r="K214" s="85"/>
      <c r="L214" s="85"/>
      <c r="M214" s="85"/>
      <c r="N214" s="85"/>
      <c r="O214" s="85"/>
      <c r="P214" s="85"/>
      <c r="Q214" s="85"/>
      <c r="R214" s="85"/>
      <c r="S214" s="85"/>
      <c r="T214" s="85"/>
      <c r="U214" s="308"/>
      <c r="V214" s="372">
        <f>+V92</f>
        <v>0</v>
      </c>
      <c r="W214" s="108"/>
      <c r="X214" s="21"/>
      <c r="Y214" s="21"/>
      <c r="Z214" s="21"/>
      <c r="AA214" s="378"/>
      <c r="AB214" s="378"/>
      <c r="AC214" s="14"/>
      <c r="AD214" s="378"/>
      <c r="AE214" s="14"/>
      <c r="AF214" s="14"/>
      <c r="AG214" s="14"/>
    </row>
    <row r="215" spans="1:33" x14ac:dyDescent="0.2">
      <c r="A215" s="126" t="s">
        <v>95</v>
      </c>
      <c r="B215" s="118"/>
      <c r="C215" s="118"/>
      <c r="D215" s="118"/>
      <c r="E215" s="42" t="s">
        <v>71</v>
      </c>
      <c r="F215" s="45" t="s">
        <v>69</v>
      </c>
      <c r="G215" s="118"/>
      <c r="H215" s="86"/>
      <c r="I215" s="86"/>
      <c r="J215" s="86"/>
      <c r="K215" s="86"/>
      <c r="L215" s="86"/>
      <c r="M215" s="86"/>
      <c r="N215" s="86"/>
      <c r="O215" s="86"/>
      <c r="P215" s="86"/>
      <c r="Q215" s="86"/>
      <c r="R215" s="86"/>
      <c r="S215" s="86"/>
      <c r="T215" s="86"/>
      <c r="U215" s="309"/>
      <c r="V215" s="372">
        <f>+V93</f>
        <v>0</v>
      </c>
      <c r="W215" s="108"/>
      <c r="X215" s="21"/>
      <c r="Y215" s="21"/>
      <c r="Z215" s="21"/>
      <c r="AA215" s="378"/>
      <c r="AB215" s="378"/>
      <c r="AC215" s="14"/>
      <c r="AD215" s="378"/>
      <c r="AE215" s="14"/>
      <c r="AF215" s="14"/>
      <c r="AG215" s="14"/>
    </row>
    <row r="216" spans="1:33" x14ac:dyDescent="0.2">
      <c r="A216" s="126" t="s">
        <v>95</v>
      </c>
      <c r="B216" s="118"/>
      <c r="C216" s="118"/>
      <c r="D216" s="118"/>
      <c r="E216" s="42" t="s">
        <v>72</v>
      </c>
      <c r="F216" s="45" t="s">
        <v>22</v>
      </c>
      <c r="G216" s="118"/>
      <c r="H216" s="87"/>
      <c r="I216" s="87"/>
      <c r="J216" s="87"/>
      <c r="K216" s="87"/>
      <c r="L216" s="87"/>
      <c r="M216" s="87"/>
      <c r="N216" s="87"/>
      <c r="O216" s="87"/>
      <c r="P216" s="87"/>
      <c r="Q216" s="87"/>
      <c r="R216" s="87"/>
      <c r="S216" s="87"/>
      <c r="T216" s="87"/>
      <c r="U216" s="310"/>
      <c r="V216" s="280">
        <f ca="1">+IF(V214+V215&gt;V211,0,V211-V214-V215)</f>
        <v>0</v>
      </c>
      <c r="W216" s="108"/>
      <c r="X216" s="21"/>
      <c r="Y216" s="21"/>
      <c r="Z216" s="21"/>
      <c r="AA216" s="378"/>
      <c r="AB216" s="378"/>
      <c r="AC216" s="14"/>
      <c r="AD216" s="378"/>
      <c r="AE216" s="14"/>
      <c r="AF216" s="14"/>
      <c r="AG216" s="14"/>
    </row>
    <row r="217" spans="1:33" x14ac:dyDescent="0.2">
      <c r="A217" s="126" t="s">
        <v>95</v>
      </c>
      <c r="B217" s="118"/>
      <c r="C217" s="118"/>
      <c r="D217" s="118"/>
      <c r="E217" s="42" t="s">
        <v>67</v>
      </c>
      <c r="F217" s="43" t="s">
        <v>22</v>
      </c>
      <c r="G217" s="147"/>
      <c r="H217" s="11">
        <v>0</v>
      </c>
      <c r="I217" s="11">
        <f>+IF(I8&lt;&gt;"",SUM($H$117:H117),0)</f>
        <v>0</v>
      </c>
      <c r="J217" s="11">
        <f>+IF(J8&lt;&gt;"",SUM($H$117:I117),0)</f>
        <v>0</v>
      </c>
      <c r="K217" s="11">
        <f>+IF(K8&lt;&gt;"",SUM($H$117:J117),0)</f>
        <v>0</v>
      </c>
      <c r="L217" s="11">
        <f>+IF(L8&lt;&gt;"",SUM($H$117:K117),0)</f>
        <v>0</v>
      </c>
      <c r="M217" s="11">
        <f>+IF(M8&lt;&gt;"",SUM($H$117:L117),0)</f>
        <v>0</v>
      </c>
      <c r="N217" s="11">
        <f>+IF(N8&lt;&gt;"",SUM($H$117:M117),0)</f>
        <v>0</v>
      </c>
      <c r="O217" s="11">
        <f>+IF(O8&lt;&gt;"",SUM($H$117:N117),0)</f>
        <v>0</v>
      </c>
      <c r="P217" s="11">
        <f>+IF(P8&lt;&gt;"",SUM($H$117:O117),0)</f>
        <v>0</v>
      </c>
      <c r="Q217" s="11">
        <f>+IF(Q8&lt;&gt;"",SUM($H$117:P117),0)</f>
        <v>0</v>
      </c>
      <c r="R217" s="11">
        <f>+IF(R8&lt;&gt;"",SUM($H$117:Q117),0)</f>
        <v>0</v>
      </c>
      <c r="S217" s="11">
        <f>+IF(S8&lt;&gt;"",SUM($H$117:R117),0)</f>
        <v>0</v>
      </c>
      <c r="T217" s="11">
        <f>+IF(T8&lt;&gt;"",SUM($H$117:S117),0)</f>
        <v>0</v>
      </c>
      <c r="U217" s="112">
        <f>+IF(U8&lt;&gt;"",SUM($H$117:T117),0)</f>
        <v>0</v>
      </c>
      <c r="V217" s="280">
        <f>+IF(V8&lt;&gt;"",SUM($H$117:U117),0)</f>
        <v>0</v>
      </c>
      <c r="W217" s="108"/>
      <c r="X217" s="21"/>
      <c r="Y217" s="21"/>
      <c r="Z217" s="21"/>
      <c r="AA217" s="378"/>
      <c r="AB217" s="378"/>
      <c r="AC217" s="14"/>
      <c r="AD217" s="378"/>
      <c r="AE217" s="14"/>
      <c r="AF217" s="14"/>
      <c r="AG217" s="14"/>
    </row>
    <row r="218" spans="1:33" x14ac:dyDescent="0.2">
      <c r="A218" s="126" t="s">
        <v>95</v>
      </c>
      <c r="B218" s="118"/>
      <c r="C218" s="118"/>
      <c r="D218" s="118"/>
      <c r="E218" s="42" t="s">
        <v>34</v>
      </c>
      <c r="F218" s="43" t="s">
        <v>22</v>
      </c>
      <c r="G218" s="147"/>
      <c r="H218" s="11">
        <f ca="1">+H213</f>
        <v>0</v>
      </c>
      <c r="I218" s="11">
        <f t="shared" ref="I218:U218" ca="1" si="81">+I213-I217</f>
        <v>0</v>
      </c>
      <c r="J218" s="11">
        <f t="shared" ca="1" si="81"/>
        <v>0</v>
      </c>
      <c r="K218" s="11">
        <f t="shared" ca="1" si="81"/>
        <v>0</v>
      </c>
      <c r="L218" s="11">
        <f t="shared" ca="1" si="81"/>
        <v>0</v>
      </c>
      <c r="M218" s="11">
        <f t="shared" ca="1" si="81"/>
        <v>0</v>
      </c>
      <c r="N218" s="11">
        <f t="shared" ca="1" si="81"/>
        <v>0</v>
      </c>
      <c r="O218" s="11">
        <f t="shared" ca="1" si="81"/>
        <v>0</v>
      </c>
      <c r="P218" s="11">
        <f t="shared" ca="1" si="81"/>
        <v>0</v>
      </c>
      <c r="Q218" s="11">
        <f t="shared" ca="1" si="81"/>
        <v>0</v>
      </c>
      <c r="R218" s="11">
        <f t="shared" ca="1" si="81"/>
        <v>0</v>
      </c>
      <c r="S218" s="11">
        <f t="shared" ca="1" si="81"/>
        <v>0</v>
      </c>
      <c r="T218" s="11">
        <f t="shared" ca="1" si="81"/>
        <v>0</v>
      </c>
      <c r="U218" s="112">
        <f t="shared" ca="1" si="81"/>
        <v>0</v>
      </c>
      <c r="V218" s="285">
        <f ca="1">+V216-V217</f>
        <v>0</v>
      </c>
      <c r="W218" s="108"/>
      <c r="X218" s="21"/>
      <c r="Y218" s="21"/>
      <c r="Z218" s="21"/>
      <c r="AA218" s="378"/>
      <c r="AB218" s="378"/>
      <c r="AC218" s="14"/>
      <c r="AD218" s="378"/>
      <c r="AE218" s="14"/>
      <c r="AF218" s="14"/>
      <c r="AG218" s="14"/>
    </row>
    <row r="219" spans="1:33" x14ac:dyDescent="0.2">
      <c r="A219" s="126" t="s">
        <v>95</v>
      </c>
      <c r="B219" s="118"/>
      <c r="C219" s="118"/>
      <c r="D219" s="118"/>
      <c r="E219" s="42" t="s">
        <v>47</v>
      </c>
      <c r="F219" s="43" t="s">
        <v>22</v>
      </c>
      <c r="G219" s="147"/>
      <c r="H219" s="11">
        <f t="shared" ref="H219:U219" si="82">+H25+H34+H54+H63</f>
        <v>0</v>
      </c>
      <c r="I219" s="11">
        <f t="shared" si="82"/>
        <v>0</v>
      </c>
      <c r="J219" s="11">
        <f t="shared" si="82"/>
        <v>0</v>
      </c>
      <c r="K219" s="11">
        <f t="shared" si="82"/>
        <v>0</v>
      </c>
      <c r="L219" s="11">
        <f t="shared" si="82"/>
        <v>0</v>
      </c>
      <c r="M219" s="11">
        <f t="shared" si="82"/>
        <v>0</v>
      </c>
      <c r="N219" s="11">
        <f t="shared" si="82"/>
        <v>0</v>
      </c>
      <c r="O219" s="11">
        <f t="shared" si="82"/>
        <v>0</v>
      </c>
      <c r="P219" s="11">
        <f t="shared" si="82"/>
        <v>0</v>
      </c>
      <c r="Q219" s="11">
        <f t="shared" si="82"/>
        <v>0</v>
      </c>
      <c r="R219" s="11">
        <f t="shared" si="82"/>
        <v>0</v>
      </c>
      <c r="S219" s="11">
        <f t="shared" si="82"/>
        <v>0</v>
      </c>
      <c r="T219" s="11">
        <f t="shared" si="82"/>
        <v>0</v>
      </c>
      <c r="U219" s="112">
        <f t="shared" si="82"/>
        <v>0</v>
      </c>
      <c r="V219" s="44"/>
      <c r="W219" s="108"/>
      <c r="X219" s="21"/>
      <c r="Y219" s="21"/>
      <c r="Z219" s="21"/>
      <c r="AA219" s="378"/>
      <c r="AB219" s="378"/>
      <c r="AC219" s="14"/>
      <c r="AD219" s="378"/>
      <c r="AE219" s="14"/>
      <c r="AF219" s="14"/>
      <c r="AG219" s="14"/>
    </row>
    <row r="220" spans="1:33" x14ac:dyDescent="0.2">
      <c r="A220" s="127" t="s">
        <v>95</v>
      </c>
      <c r="B220" s="118"/>
      <c r="C220" s="118"/>
      <c r="D220" s="118"/>
      <c r="E220" s="42" t="s">
        <v>48</v>
      </c>
      <c r="F220" s="43" t="s">
        <v>22</v>
      </c>
      <c r="G220" s="147"/>
      <c r="H220" s="11">
        <v>0.35</v>
      </c>
      <c r="I220" s="11">
        <v>0.35</v>
      </c>
      <c r="J220" s="11">
        <v>0.35</v>
      </c>
      <c r="K220" s="11">
        <v>0.35</v>
      </c>
      <c r="L220" s="11">
        <v>0.35</v>
      </c>
      <c r="M220" s="11">
        <v>0.35</v>
      </c>
      <c r="N220" s="11">
        <v>0.35</v>
      </c>
      <c r="O220" s="11">
        <v>0.35</v>
      </c>
      <c r="P220" s="11">
        <v>0.35</v>
      </c>
      <c r="Q220" s="11">
        <v>0.35</v>
      </c>
      <c r="R220" s="11">
        <v>0.35</v>
      </c>
      <c r="S220" s="11">
        <v>0.35</v>
      </c>
      <c r="T220" s="11">
        <v>0.35</v>
      </c>
      <c r="U220" s="112">
        <v>0.35</v>
      </c>
      <c r="V220" s="67"/>
      <c r="W220" s="108"/>
      <c r="X220" s="21"/>
      <c r="Y220" s="21"/>
      <c r="Z220" s="21"/>
      <c r="AA220" s="378"/>
      <c r="AB220" s="378"/>
      <c r="AC220" s="14"/>
      <c r="AD220" s="378"/>
      <c r="AE220" s="14"/>
      <c r="AF220" s="14"/>
      <c r="AG220" s="14"/>
    </row>
    <row r="221" spans="1:33" x14ac:dyDescent="0.2">
      <c r="A221" s="127" t="s">
        <v>95</v>
      </c>
      <c r="B221" s="118"/>
      <c r="C221" s="118"/>
      <c r="D221" s="118"/>
      <c r="E221" s="42" t="s">
        <v>73</v>
      </c>
      <c r="F221" s="43" t="s">
        <v>22</v>
      </c>
      <c r="G221" s="147"/>
      <c r="H221" s="11">
        <f>+ROUND(H219*H220,2)</f>
        <v>0</v>
      </c>
      <c r="I221" s="11">
        <f t="shared" ref="I221:U221" si="83">IF(I219&gt;0,ROUND(I219*I220,2),0)</f>
        <v>0</v>
      </c>
      <c r="J221" s="11">
        <f t="shared" si="83"/>
        <v>0</v>
      </c>
      <c r="K221" s="11">
        <f t="shared" si="83"/>
        <v>0</v>
      </c>
      <c r="L221" s="11">
        <f t="shared" si="83"/>
        <v>0</v>
      </c>
      <c r="M221" s="11">
        <f t="shared" si="83"/>
        <v>0</v>
      </c>
      <c r="N221" s="11">
        <f t="shared" si="83"/>
        <v>0</v>
      </c>
      <c r="O221" s="11">
        <f t="shared" si="83"/>
        <v>0</v>
      </c>
      <c r="P221" s="11">
        <f t="shared" si="83"/>
        <v>0</v>
      </c>
      <c r="Q221" s="11">
        <f t="shared" si="83"/>
        <v>0</v>
      </c>
      <c r="R221" s="11">
        <f t="shared" si="83"/>
        <v>0</v>
      </c>
      <c r="S221" s="11">
        <f t="shared" si="83"/>
        <v>0</v>
      </c>
      <c r="T221" s="11">
        <f t="shared" si="83"/>
        <v>0</v>
      </c>
      <c r="U221" s="112">
        <f t="shared" si="83"/>
        <v>0</v>
      </c>
      <c r="V221" s="68"/>
      <c r="W221" s="108"/>
      <c r="X221" s="21"/>
      <c r="Y221" s="21"/>
      <c r="Z221" s="21"/>
      <c r="AA221" s="378"/>
      <c r="AB221" s="378"/>
      <c r="AC221" s="14"/>
      <c r="AD221" s="378"/>
      <c r="AE221" s="14"/>
      <c r="AF221" s="14"/>
      <c r="AG221" s="14"/>
    </row>
    <row r="222" spans="1:33" x14ac:dyDescent="0.2">
      <c r="A222" s="126" t="s">
        <v>95</v>
      </c>
      <c r="B222" s="118"/>
      <c r="C222" s="118"/>
      <c r="D222" s="118"/>
      <c r="E222" s="274" t="s">
        <v>349</v>
      </c>
      <c r="F222" s="43" t="s">
        <v>22</v>
      </c>
      <c r="G222" s="147"/>
      <c r="H222" s="32">
        <f ca="1">+MIN(H218,H221)</f>
        <v>0</v>
      </c>
      <c r="I222" s="32">
        <f t="shared" ref="I222:U222" ca="1" si="84">+IF(I218&lt;0,I218,MIN(I218,I221))</f>
        <v>0</v>
      </c>
      <c r="J222" s="32">
        <f t="shared" ca="1" si="84"/>
        <v>0</v>
      </c>
      <c r="K222" s="32">
        <f t="shared" ca="1" si="84"/>
        <v>0</v>
      </c>
      <c r="L222" s="32">
        <f t="shared" ca="1" si="84"/>
        <v>0</v>
      </c>
      <c r="M222" s="32">
        <f t="shared" ca="1" si="84"/>
        <v>0</v>
      </c>
      <c r="N222" s="32">
        <f t="shared" ca="1" si="84"/>
        <v>0</v>
      </c>
      <c r="O222" s="32">
        <f t="shared" ca="1" si="84"/>
        <v>0</v>
      </c>
      <c r="P222" s="32">
        <f t="shared" ca="1" si="84"/>
        <v>0</v>
      </c>
      <c r="Q222" s="32">
        <f t="shared" ca="1" si="84"/>
        <v>0</v>
      </c>
      <c r="R222" s="32">
        <f t="shared" ca="1" si="84"/>
        <v>0</v>
      </c>
      <c r="S222" s="32">
        <f t="shared" ca="1" si="84"/>
        <v>0</v>
      </c>
      <c r="T222" s="32">
        <f t="shared" ca="1" si="84"/>
        <v>0</v>
      </c>
      <c r="U222" s="305">
        <f t="shared" ca="1" si="84"/>
        <v>0</v>
      </c>
      <c r="V222" s="285">
        <f ca="1">+V218</f>
        <v>0</v>
      </c>
      <c r="W222" s="108"/>
      <c r="X222" s="21"/>
      <c r="Y222" s="21"/>
      <c r="Z222" s="21"/>
      <c r="AA222" s="378"/>
      <c r="AB222" s="378"/>
      <c r="AC222" s="14"/>
      <c r="AD222" s="378"/>
      <c r="AE222" s="14"/>
      <c r="AF222" s="14"/>
      <c r="AG222" s="14"/>
    </row>
    <row r="223" spans="1:33" x14ac:dyDescent="0.2">
      <c r="A223" s="126" t="s">
        <v>95</v>
      </c>
      <c r="B223" s="118"/>
      <c r="C223" s="118"/>
      <c r="D223" s="118"/>
      <c r="E223" s="21"/>
      <c r="F223" s="21"/>
      <c r="G223" s="21"/>
      <c r="H223" s="203" t="str">
        <f ca="1">+IF(H222&gt;0,"retención",+IF(H222&lt;0,"devolución",""))</f>
        <v/>
      </c>
      <c r="I223" s="203" t="str">
        <f ca="1">+IF(I222&gt;0,"retención",+IF(I222&lt;0,"devolución",""))</f>
        <v/>
      </c>
      <c r="J223" s="203" t="str">
        <f ca="1">+IF(J222&gt;0,"retención",+IF(J222&lt;0,"devolución",""))</f>
        <v/>
      </c>
      <c r="K223" s="203" t="str">
        <f ca="1">+IF(K222&gt;0,"retención",+IF(K222&lt;0,"devolución",""))</f>
        <v/>
      </c>
      <c r="L223" s="203" t="str">
        <f t="shared" ref="L223:V223" ca="1" si="85">+IF(L222&gt;0,"retención",+IF(L222&lt;0,"devolución",""))</f>
        <v/>
      </c>
      <c r="M223" s="203" t="str">
        <f t="shared" ca="1" si="85"/>
        <v/>
      </c>
      <c r="N223" s="203" t="str">
        <f t="shared" ca="1" si="85"/>
        <v/>
      </c>
      <c r="O223" s="203" t="str">
        <f t="shared" ca="1" si="85"/>
        <v/>
      </c>
      <c r="P223" s="203" t="str">
        <f t="shared" ca="1" si="85"/>
        <v/>
      </c>
      <c r="Q223" s="203" t="str">
        <f t="shared" ca="1" si="85"/>
        <v/>
      </c>
      <c r="R223" s="203" t="str">
        <f t="shared" ca="1" si="85"/>
        <v/>
      </c>
      <c r="S223" s="203" t="str">
        <f t="shared" ca="1" si="85"/>
        <v/>
      </c>
      <c r="T223" s="203" t="str">
        <f t="shared" ca="1" si="85"/>
        <v/>
      </c>
      <c r="U223" s="203" t="str">
        <f t="shared" ca="1" si="85"/>
        <v/>
      </c>
      <c r="V223" s="203" t="str">
        <f t="shared" ca="1" si="85"/>
        <v/>
      </c>
      <c r="W223" s="118"/>
      <c r="X223" s="21"/>
      <c r="Y223" s="21"/>
      <c r="Z223" s="21"/>
      <c r="AA223" s="378"/>
      <c r="AB223" s="378"/>
      <c r="AC223" s="14"/>
      <c r="AD223" s="378"/>
      <c r="AE223" s="14"/>
      <c r="AF223" s="14"/>
      <c r="AG223" s="14"/>
    </row>
    <row r="224" spans="1:33" x14ac:dyDescent="0.2">
      <c r="A224" s="127" t="s">
        <v>95</v>
      </c>
      <c r="B224" s="14"/>
      <c r="C224" s="14"/>
      <c r="D224" s="14"/>
      <c r="E224" s="358"/>
      <c r="F224" s="358"/>
      <c r="G224" s="358"/>
      <c r="H224" s="88"/>
      <c r="I224" s="88"/>
      <c r="J224" s="88"/>
      <c r="K224" s="88"/>
      <c r="L224" s="88"/>
      <c r="M224" s="88"/>
      <c r="N224" s="88"/>
      <c r="O224" s="88"/>
      <c r="P224" s="88"/>
      <c r="Q224" s="88"/>
      <c r="R224" s="88"/>
      <c r="S224" s="88"/>
      <c r="T224" s="88"/>
      <c r="U224" s="88"/>
      <c r="V224" s="88"/>
      <c r="W224" s="88"/>
      <c r="X224" s="14"/>
      <c r="Y224" s="14"/>
      <c r="Z224" s="14"/>
      <c r="AA224" s="378"/>
      <c r="AB224" s="378"/>
      <c r="AC224" s="14"/>
      <c r="AD224" s="378"/>
      <c r="AE224" s="14"/>
      <c r="AF224" s="14"/>
      <c r="AG224" s="14"/>
    </row>
    <row r="225" spans="1:33" x14ac:dyDescent="0.2">
      <c r="A225" s="317" t="s">
        <v>95</v>
      </c>
      <c r="B225" s="14"/>
      <c r="C225" s="197" t="s">
        <v>332</v>
      </c>
      <c r="D225" s="196">
        <v>0</v>
      </c>
      <c r="E225" s="275" t="s">
        <v>387</v>
      </c>
      <c r="F225" s="196">
        <v>0</v>
      </c>
      <c r="G225" s="238"/>
      <c r="H225" s="354">
        <f>+IF(H3&gt;0,SUM($H$9:H9),0)</f>
        <v>0</v>
      </c>
      <c r="I225" s="354">
        <f>+IF(I3&gt;0,SUM($H$9:I9),0)</f>
        <v>0</v>
      </c>
      <c r="J225" s="354">
        <f>+IF(J3&gt;0,SUM($H$9:J9),0)</f>
        <v>0</v>
      </c>
      <c r="K225" s="354">
        <f>+IF(K3&gt;0,SUM($H$9:K9),0)</f>
        <v>0</v>
      </c>
      <c r="L225" s="354">
        <f>+IF(L3&gt;0,SUM($H$9:L9),0)</f>
        <v>0</v>
      </c>
      <c r="M225" s="354">
        <f>+IF(M3&gt;0,SUM($H$9:M9),0)</f>
        <v>0</v>
      </c>
      <c r="N225" s="354">
        <f>+IF(N3&gt;0,SUM($H$9:N9),0)</f>
        <v>0</v>
      </c>
      <c r="O225" s="354">
        <f>+IF(O3&gt;0,SUM($H$9:O9),0)</f>
        <v>0</v>
      </c>
      <c r="P225" s="354">
        <f>+IF(P3&gt;0,SUM($H$9:P9),0)</f>
        <v>0</v>
      </c>
      <c r="Q225" s="354">
        <f>+IF(Q3&gt;0,SUM($H$9:Q9),0)</f>
        <v>0</v>
      </c>
      <c r="R225" s="354">
        <f>+IF(R3&gt;0,SUM($H$9:R9),0)</f>
        <v>0</v>
      </c>
      <c r="S225" s="354">
        <f>+IF(S3&gt;0,SUM($H$9:S9),0)</f>
        <v>0</v>
      </c>
      <c r="T225" s="354">
        <f>+IF(T3&gt;0,SUM($H$9:T9),0)</f>
        <v>0</v>
      </c>
      <c r="U225" s="354">
        <f>+IF(U3&gt;0,SUM($H$9:U9),0)</f>
        <v>0</v>
      </c>
      <c r="W225" s="88"/>
      <c r="X225" s="14"/>
      <c r="Y225" s="14"/>
      <c r="Z225" s="14"/>
      <c r="AA225" s="378"/>
      <c r="AB225" s="378"/>
      <c r="AC225" s="14"/>
      <c r="AD225" s="378"/>
      <c r="AE225" s="14"/>
      <c r="AF225" s="14"/>
      <c r="AG225" s="14"/>
    </row>
    <row r="226" spans="1:33" x14ac:dyDescent="0.2">
      <c r="A226" s="317" t="s">
        <v>95</v>
      </c>
      <c r="B226" s="194"/>
      <c r="C226" s="198" t="s">
        <v>333</v>
      </c>
      <c r="D226" s="196">
        <v>0.5</v>
      </c>
      <c r="E226" s="14"/>
      <c r="F226" s="196">
        <v>0.4</v>
      </c>
      <c r="G226" s="14"/>
      <c r="H226" s="195"/>
      <c r="I226" s="195"/>
      <c r="J226" s="195"/>
      <c r="K226" s="195"/>
      <c r="L226" s="195"/>
      <c r="M226" s="195"/>
      <c r="N226" s="195"/>
      <c r="O226" s="195"/>
      <c r="P226" s="195"/>
      <c r="Q226" s="195"/>
      <c r="R226" s="195"/>
      <c r="S226" s="195"/>
      <c r="T226" s="195"/>
      <c r="U226" s="195"/>
      <c r="V226" s="14"/>
      <c r="W226" s="14"/>
      <c r="X226" s="14"/>
      <c r="Y226" s="14"/>
      <c r="Z226" s="14"/>
      <c r="AA226" s="378"/>
      <c r="AB226" s="378"/>
      <c r="AC226" s="14"/>
      <c r="AD226" s="378"/>
      <c r="AE226" s="14"/>
      <c r="AF226" s="14"/>
      <c r="AG226" s="14"/>
    </row>
    <row r="227" spans="1:33" x14ac:dyDescent="0.2">
      <c r="A227" s="317" t="s">
        <v>95</v>
      </c>
      <c r="B227" s="194"/>
      <c r="C227" s="199" t="s">
        <v>334</v>
      </c>
      <c r="D227" s="196">
        <v>1</v>
      </c>
      <c r="E227" s="14"/>
      <c r="F227" s="196">
        <v>1</v>
      </c>
      <c r="G227" s="14"/>
      <c r="V227" s="14"/>
      <c r="W227" s="14"/>
      <c r="X227" s="14"/>
      <c r="Y227" s="14"/>
      <c r="Z227" s="14"/>
      <c r="AA227" s="378"/>
      <c r="AB227" s="378"/>
      <c r="AC227" s="14"/>
      <c r="AD227" s="378"/>
      <c r="AE227" s="14"/>
      <c r="AF227" s="14"/>
      <c r="AG227" s="14"/>
    </row>
    <row r="228" spans="1:33" x14ac:dyDescent="0.2">
      <c r="A228" s="14"/>
      <c r="B228" s="15"/>
      <c r="C228" s="15"/>
      <c r="D228" s="14"/>
      <c r="E228" s="14"/>
      <c r="F228" s="14"/>
      <c r="G228" s="14"/>
      <c r="V228" s="14"/>
      <c r="W228" s="14"/>
      <c r="X228" s="14"/>
      <c r="Y228" s="14"/>
      <c r="Z228" s="14"/>
      <c r="AA228" s="378"/>
      <c r="AB228" s="378"/>
      <c r="AC228" s="14"/>
      <c r="AD228" s="378"/>
      <c r="AE228" s="14"/>
      <c r="AF228" s="14"/>
      <c r="AG228" s="14"/>
    </row>
    <row r="229" spans="1:33" x14ac:dyDescent="0.2">
      <c r="A229" s="14"/>
      <c r="B229" s="14"/>
      <c r="C229" s="14"/>
      <c r="D229" s="14"/>
      <c r="E229" s="14"/>
      <c r="F229" s="14"/>
      <c r="G229" s="14"/>
      <c r="V229" s="14"/>
      <c r="W229" s="14"/>
      <c r="X229" s="14"/>
      <c r="Y229" s="14"/>
      <c r="Z229" s="14"/>
      <c r="AA229" s="378"/>
      <c r="AB229" s="378"/>
      <c r="AC229" s="14"/>
      <c r="AD229" s="378"/>
      <c r="AE229" s="14"/>
      <c r="AF229" s="14"/>
      <c r="AG229" s="14"/>
    </row>
    <row r="230" spans="1:33" x14ac:dyDescent="0.2">
      <c r="A230" s="14"/>
      <c r="B230" s="14"/>
      <c r="C230" s="14"/>
      <c r="D230" s="14"/>
      <c r="E230" s="14"/>
      <c r="F230" s="14"/>
      <c r="G230" s="14"/>
      <c r="H230" s="195"/>
      <c r="I230" s="195"/>
      <c r="J230" s="195"/>
      <c r="K230" s="195"/>
      <c r="L230" s="195"/>
      <c r="M230" s="195"/>
      <c r="N230" s="195"/>
      <c r="O230" s="195"/>
      <c r="P230" s="195"/>
      <c r="Q230" s="195"/>
      <c r="R230" s="195"/>
      <c r="S230" s="195"/>
      <c r="T230" s="195"/>
      <c r="U230" s="195"/>
      <c r="V230" s="14"/>
      <c r="W230" s="14"/>
      <c r="X230" s="14"/>
      <c r="Y230" s="14"/>
      <c r="Z230" s="14"/>
      <c r="AA230" s="378"/>
      <c r="AB230" s="378"/>
      <c r="AC230" s="14"/>
      <c r="AD230" s="378"/>
      <c r="AE230" s="14"/>
      <c r="AF230" s="14"/>
      <c r="AG230" s="14"/>
    </row>
    <row r="231" spans="1:33" x14ac:dyDescent="0.2">
      <c r="A231" s="14"/>
      <c r="B231" s="14"/>
      <c r="C231" s="14"/>
      <c r="D231" s="14"/>
      <c r="E231" s="14"/>
      <c r="F231" s="14"/>
      <c r="G231" s="14"/>
      <c r="H231" s="195"/>
      <c r="I231" s="195"/>
      <c r="J231" s="195"/>
      <c r="K231" s="195"/>
      <c r="L231" s="195"/>
      <c r="M231" s="195"/>
      <c r="N231" s="195"/>
      <c r="O231" s="195"/>
      <c r="P231" s="195"/>
      <c r="Q231" s="195"/>
      <c r="R231" s="195"/>
      <c r="S231" s="195"/>
      <c r="T231" s="195"/>
      <c r="U231" s="195"/>
      <c r="V231" s="14"/>
      <c r="W231" s="14"/>
      <c r="X231" s="14"/>
      <c r="Y231" s="14"/>
      <c r="Z231" s="14"/>
      <c r="AA231" s="378"/>
      <c r="AB231" s="378"/>
      <c r="AC231" s="14"/>
      <c r="AD231" s="378"/>
      <c r="AE231" s="14"/>
      <c r="AF231" s="14"/>
      <c r="AG231" s="14"/>
    </row>
    <row r="232" spans="1:33" x14ac:dyDescent="0.2">
      <c r="A232" s="14"/>
      <c r="B232" s="14"/>
      <c r="C232" s="14"/>
      <c r="D232" s="14"/>
      <c r="E232" s="14"/>
      <c r="F232" s="14"/>
      <c r="G232" s="14"/>
      <c r="H232" s="195"/>
      <c r="I232" s="195"/>
      <c r="J232" s="195"/>
      <c r="K232" s="195"/>
      <c r="L232" s="195"/>
      <c r="M232" s="195"/>
      <c r="N232" s="195"/>
      <c r="O232" s="195"/>
      <c r="P232" s="195"/>
      <c r="Q232" s="195"/>
      <c r="R232" s="195"/>
      <c r="S232" s="195"/>
      <c r="T232" s="195"/>
      <c r="U232" s="195"/>
      <c r="V232" s="14"/>
      <c r="W232" s="14"/>
      <c r="X232" s="14"/>
      <c r="Y232" s="14"/>
      <c r="Z232" s="14"/>
      <c r="AA232" s="378"/>
      <c r="AB232" s="378"/>
      <c r="AC232" s="14"/>
      <c r="AD232" s="378"/>
      <c r="AE232" s="14"/>
      <c r="AF232" s="14"/>
      <c r="AG232" s="14"/>
    </row>
    <row r="233" spans="1:33" x14ac:dyDescent="0.2">
      <c r="A233" s="14"/>
      <c r="B233" s="14"/>
      <c r="C233" s="14"/>
      <c r="D233" s="14"/>
      <c r="E233" s="14"/>
      <c r="F233" s="14"/>
      <c r="G233" s="14"/>
      <c r="H233" s="195"/>
      <c r="I233" s="195"/>
      <c r="J233" s="195"/>
      <c r="K233" s="195"/>
      <c r="L233" s="195"/>
      <c r="M233" s="195"/>
      <c r="N233" s="195"/>
      <c r="O233" s="195"/>
      <c r="P233" s="195"/>
      <c r="Q233" s="195"/>
      <c r="R233" s="195"/>
      <c r="S233" s="195"/>
      <c r="T233" s="195"/>
      <c r="U233" s="195"/>
      <c r="V233" s="14"/>
      <c r="W233" s="14"/>
      <c r="X233" s="14"/>
      <c r="Y233" s="14"/>
      <c r="Z233" s="14"/>
      <c r="AA233" s="378"/>
      <c r="AB233" s="378"/>
      <c r="AC233" s="14"/>
      <c r="AD233" s="378"/>
      <c r="AE233" s="14"/>
      <c r="AF233" s="14"/>
      <c r="AG233" s="14"/>
    </row>
    <row r="234" spans="1:33" x14ac:dyDescent="0.2">
      <c r="A234" s="14"/>
      <c r="B234" s="14"/>
      <c r="C234" s="14"/>
      <c r="D234" s="14"/>
      <c r="E234" s="14"/>
      <c r="F234" s="14"/>
      <c r="G234" s="14"/>
      <c r="H234" s="195"/>
      <c r="I234" s="195"/>
      <c r="J234" s="195"/>
      <c r="K234" s="195"/>
      <c r="L234" s="195"/>
      <c r="M234" s="195"/>
      <c r="N234" s="195"/>
      <c r="O234" s="195"/>
      <c r="P234" s="195"/>
      <c r="Q234" s="195"/>
      <c r="R234" s="195"/>
      <c r="S234" s="195"/>
      <c r="T234" s="195"/>
      <c r="U234" s="195"/>
      <c r="V234" s="14"/>
      <c r="W234" s="14"/>
      <c r="X234" s="14"/>
      <c r="Y234" s="14"/>
      <c r="Z234" s="14"/>
      <c r="AA234" s="378"/>
      <c r="AB234" s="378"/>
      <c r="AC234" s="14"/>
      <c r="AD234" s="378"/>
      <c r="AE234" s="14"/>
      <c r="AF234" s="14"/>
      <c r="AG234" s="14"/>
    </row>
    <row r="235" spans="1:33" x14ac:dyDescent="0.2">
      <c r="A235" s="14"/>
      <c r="B235" s="14"/>
      <c r="C235" s="14"/>
      <c r="D235" s="14"/>
      <c r="E235" s="14"/>
      <c r="F235" s="14"/>
      <c r="G235" s="14"/>
      <c r="H235" s="195"/>
      <c r="I235" s="195"/>
      <c r="J235" s="195"/>
      <c r="K235" s="195"/>
      <c r="L235" s="195"/>
      <c r="M235" s="195"/>
      <c r="N235" s="195"/>
      <c r="O235" s="195"/>
      <c r="P235" s="195"/>
      <c r="Q235" s="195"/>
      <c r="R235" s="195"/>
      <c r="S235" s="195"/>
      <c r="T235" s="195"/>
      <c r="U235" s="195"/>
      <c r="V235" s="14"/>
      <c r="W235" s="14"/>
      <c r="X235" s="14"/>
      <c r="Y235" s="14"/>
      <c r="Z235" s="14"/>
      <c r="AA235" s="378"/>
      <c r="AB235" s="378"/>
      <c r="AC235" s="14"/>
      <c r="AD235" s="378"/>
      <c r="AE235" s="14"/>
      <c r="AF235" s="14"/>
      <c r="AG235" s="14"/>
    </row>
    <row r="236" spans="1:33" x14ac:dyDescent="0.2">
      <c r="A236" s="14"/>
      <c r="B236" s="14"/>
      <c r="C236" s="14"/>
      <c r="D236" s="14"/>
      <c r="E236" s="14"/>
      <c r="F236" s="14"/>
      <c r="G236" s="14"/>
      <c r="H236" s="195"/>
      <c r="I236" s="195"/>
      <c r="J236" s="195"/>
      <c r="K236" s="195"/>
      <c r="L236" s="195"/>
      <c r="M236" s="195"/>
      <c r="N236" s="195"/>
      <c r="O236" s="195"/>
      <c r="P236" s="195"/>
      <c r="Q236" s="195"/>
      <c r="R236" s="195"/>
      <c r="S236" s="195"/>
      <c r="T236" s="195"/>
      <c r="U236" s="195"/>
      <c r="V236" s="14"/>
      <c r="W236" s="14"/>
      <c r="X236" s="14"/>
      <c r="Y236" s="14"/>
      <c r="Z236" s="14"/>
      <c r="AA236" s="378"/>
      <c r="AB236" s="378"/>
      <c r="AC236" s="14"/>
      <c r="AD236" s="378"/>
      <c r="AE236" s="14"/>
      <c r="AF236" s="14"/>
      <c r="AG236" s="14"/>
    </row>
    <row r="237" spans="1:33" x14ac:dyDescent="0.2">
      <c r="A237" s="14"/>
      <c r="B237" s="14"/>
      <c r="C237" s="14"/>
      <c r="D237" s="14"/>
      <c r="E237" s="14"/>
      <c r="F237" s="14"/>
      <c r="G237" s="14"/>
      <c r="H237" s="195"/>
      <c r="I237" s="195"/>
      <c r="J237" s="195"/>
      <c r="K237" s="195"/>
      <c r="L237" s="195"/>
      <c r="M237" s="195"/>
      <c r="N237" s="195"/>
      <c r="O237" s="195"/>
      <c r="P237" s="195"/>
      <c r="Q237" s="195"/>
      <c r="R237" s="195"/>
      <c r="S237" s="195"/>
      <c r="T237" s="195"/>
      <c r="U237" s="195"/>
      <c r="V237" s="14"/>
      <c r="W237" s="14"/>
      <c r="X237" s="14"/>
      <c r="Y237" s="14"/>
      <c r="Z237" s="14"/>
      <c r="AA237" s="378"/>
      <c r="AB237" s="378"/>
      <c r="AC237" s="14"/>
      <c r="AD237" s="378"/>
      <c r="AE237" s="14"/>
      <c r="AF237" s="14"/>
      <c r="AG237" s="14"/>
    </row>
    <row r="238" spans="1:33" x14ac:dyDescent="0.2">
      <c r="A238" s="14"/>
      <c r="B238" s="14"/>
      <c r="C238" s="14"/>
      <c r="D238" s="14"/>
      <c r="E238" s="14"/>
      <c r="F238" s="14"/>
      <c r="G238" s="14"/>
      <c r="H238" s="195"/>
      <c r="I238" s="195"/>
      <c r="J238" s="195"/>
      <c r="K238" s="195"/>
      <c r="L238" s="195"/>
      <c r="M238" s="195"/>
      <c r="N238" s="195"/>
      <c r="O238" s="195"/>
      <c r="P238" s="195"/>
      <c r="Q238" s="195"/>
      <c r="R238" s="195"/>
      <c r="S238" s="195"/>
      <c r="T238" s="195"/>
      <c r="U238" s="195"/>
      <c r="V238" s="14"/>
      <c r="W238" s="14"/>
      <c r="X238" s="14"/>
      <c r="Y238" s="14"/>
      <c r="Z238" s="14"/>
      <c r="AA238" s="378"/>
      <c r="AB238" s="378"/>
      <c r="AC238" s="14"/>
      <c r="AD238" s="378"/>
      <c r="AE238" s="14"/>
      <c r="AF238" s="14"/>
      <c r="AG238" s="14"/>
    </row>
    <row r="239" spans="1:33" x14ac:dyDescent="0.2">
      <c r="A239" s="14"/>
      <c r="B239" s="14"/>
      <c r="C239" s="14"/>
      <c r="D239" s="14"/>
      <c r="E239" s="14"/>
      <c r="F239" s="14"/>
      <c r="G239" s="14"/>
      <c r="H239" s="195"/>
      <c r="I239" s="195"/>
      <c r="J239" s="195"/>
      <c r="K239" s="195"/>
      <c r="L239" s="195"/>
      <c r="M239" s="195"/>
      <c r="N239" s="195"/>
      <c r="O239" s="195"/>
      <c r="P239" s="195"/>
      <c r="Q239" s="195"/>
      <c r="R239" s="195"/>
      <c r="S239" s="195"/>
      <c r="T239" s="195"/>
      <c r="U239" s="195"/>
      <c r="V239" s="14"/>
      <c r="W239" s="14"/>
      <c r="X239" s="14"/>
      <c r="Y239" s="14"/>
      <c r="Z239" s="14"/>
      <c r="AA239" s="378"/>
      <c r="AB239" s="379"/>
      <c r="AD239" s="379"/>
    </row>
    <row r="240" spans="1:33" x14ac:dyDescent="0.2">
      <c r="A240" s="14"/>
      <c r="B240" s="14"/>
      <c r="C240" s="14"/>
      <c r="D240" s="14"/>
      <c r="E240" s="14"/>
      <c r="F240" s="14"/>
      <c r="G240" s="14"/>
      <c r="H240" s="195"/>
      <c r="I240" s="195"/>
      <c r="J240" s="195"/>
      <c r="K240" s="195"/>
      <c r="L240" s="195"/>
      <c r="M240" s="195"/>
      <c r="N240" s="195"/>
      <c r="O240" s="195"/>
      <c r="P240" s="195"/>
      <c r="Q240" s="195"/>
      <c r="R240" s="195"/>
      <c r="S240" s="195"/>
      <c r="T240" s="195"/>
      <c r="U240" s="195"/>
      <c r="V240" s="14"/>
      <c r="W240" s="14"/>
      <c r="X240" s="14"/>
      <c r="Y240" s="14"/>
      <c r="Z240" s="14"/>
      <c r="AA240" s="378"/>
      <c r="AB240" s="379"/>
      <c r="AD240" s="379"/>
    </row>
    <row r="241" spans="1:30" x14ac:dyDescent="0.2">
      <c r="A241" s="14"/>
      <c r="B241" s="14"/>
      <c r="C241" s="14"/>
      <c r="D241" s="14"/>
      <c r="E241" s="14"/>
      <c r="F241" s="14"/>
      <c r="G241" s="14"/>
      <c r="H241" s="195"/>
      <c r="I241" s="195"/>
      <c r="J241" s="195"/>
      <c r="K241" s="195"/>
      <c r="L241" s="195"/>
      <c r="M241" s="195"/>
      <c r="N241" s="195"/>
      <c r="O241" s="195"/>
      <c r="P241" s="195"/>
      <c r="Q241" s="195"/>
      <c r="R241" s="195"/>
      <c r="S241" s="195"/>
      <c r="T241" s="195"/>
      <c r="U241" s="195"/>
      <c r="V241" s="14"/>
      <c r="W241" s="14"/>
      <c r="X241" s="14"/>
      <c r="Y241" s="14"/>
      <c r="Z241" s="14"/>
      <c r="AA241" s="378"/>
      <c r="AB241" s="379"/>
      <c r="AD241" s="379"/>
    </row>
    <row r="242" spans="1:30" x14ac:dyDescent="0.2">
      <c r="A242" s="14"/>
      <c r="B242" s="14"/>
      <c r="C242" s="14"/>
      <c r="D242" s="14"/>
      <c r="E242" s="14"/>
      <c r="F242" s="14"/>
      <c r="G242" s="14"/>
      <c r="H242" s="195"/>
      <c r="I242" s="195"/>
      <c r="J242" s="195"/>
      <c r="K242" s="195"/>
      <c r="L242" s="195"/>
      <c r="M242" s="195"/>
      <c r="N242" s="195"/>
      <c r="O242" s="195"/>
      <c r="P242" s="195"/>
      <c r="Q242" s="195"/>
      <c r="R242" s="195"/>
      <c r="S242" s="195"/>
      <c r="T242" s="195"/>
      <c r="U242" s="195"/>
      <c r="V242" s="14"/>
      <c r="W242" s="14"/>
      <c r="X242" s="14"/>
      <c r="Y242" s="14"/>
      <c r="Z242" s="14"/>
      <c r="AA242" s="378"/>
      <c r="AB242" s="379"/>
      <c r="AD242" s="379"/>
    </row>
    <row r="243" spans="1:30" x14ac:dyDescent="0.2">
      <c r="A243" s="14"/>
      <c r="B243" s="14"/>
      <c r="C243" s="14"/>
      <c r="D243" s="14"/>
      <c r="E243" s="14"/>
      <c r="F243" s="14"/>
      <c r="G243" s="14"/>
      <c r="H243" s="195"/>
      <c r="I243" s="195"/>
      <c r="J243" s="195"/>
      <c r="K243" s="195"/>
      <c r="L243" s="195"/>
      <c r="M243" s="195"/>
      <c r="N243" s="195"/>
      <c r="O243" s="195"/>
      <c r="P243" s="195"/>
      <c r="Q243" s="195"/>
      <c r="R243" s="195"/>
      <c r="S243" s="195"/>
      <c r="T243" s="195"/>
      <c r="U243" s="195"/>
      <c r="V243" s="14"/>
      <c r="W243" s="14"/>
      <c r="X243" s="14"/>
      <c r="Y243" s="14"/>
      <c r="Z243" s="14"/>
      <c r="AA243" s="378"/>
      <c r="AB243" s="379"/>
      <c r="AD243" s="379"/>
    </row>
    <row r="244" spans="1:30" x14ac:dyDescent="0.2">
      <c r="A244" s="14"/>
      <c r="B244" s="14"/>
      <c r="C244" s="14"/>
      <c r="D244" s="14"/>
      <c r="E244" s="14"/>
      <c r="F244" s="14"/>
      <c r="G244" s="14"/>
      <c r="H244" s="195"/>
      <c r="I244" s="195"/>
      <c r="J244" s="195"/>
      <c r="K244" s="195"/>
      <c r="L244" s="195"/>
      <c r="M244" s="195"/>
      <c r="N244" s="195"/>
      <c r="O244" s="195"/>
      <c r="P244" s="195"/>
      <c r="Q244" s="195"/>
      <c r="R244" s="195"/>
      <c r="S244" s="195"/>
      <c r="T244" s="195"/>
      <c r="U244" s="195"/>
      <c r="V244" s="14"/>
      <c r="W244" s="14"/>
      <c r="X244" s="14"/>
      <c r="Y244" s="14"/>
      <c r="Z244" s="14"/>
      <c r="AA244" s="378"/>
      <c r="AB244" s="379"/>
      <c r="AD244" s="379"/>
    </row>
    <row r="245" spans="1:30" x14ac:dyDescent="0.2">
      <c r="A245" s="14"/>
      <c r="B245" s="14"/>
      <c r="C245" s="14"/>
      <c r="D245" s="14"/>
      <c r="E245" s="14"/>
      <c r="F245" s="14"/>
      <c r="G245" s="14"/>
      <c r="H245" s="195"/>
      <c r="I245" s="195"/>
      <c r="J245" s="195"/>
      <c r="K245" s="195"/>
      <c r="L245" s="195"/>
      <c r="M245" s="195"/>
      <c r="N245" s="195"/>
      <c r="O245" s="195"/>
      <c r="P245" s="195"/>
      <c r="Q245" s="195"/>
      <c r="R245" s="195"/>
      <c r="S245" s="195"/>
      <c r="T245" s="195"/>
      <c r="U245" s="195"/>
      <c r="V245" s="14"/>
      <c r="W245" s="14"/>
      <c r="X245" s="14"/>
      <c r="Y245" s="14"/>
      <c r="Z245" s="14"/>
      <c r="AA245" s="378"/>
      <c r="AB245" s="379"/>
      <c r="AD245" s="379"/>
    </row>
    <row r="246" spans="1:30" x14ac:dyDescent="0.2">
      <c r="A246" s="14"/>
      <c r="B246" s="14"/>
      <c r="C246" s="14"/>
      <c r="D246" s="14"/>
      <c r="E246" s="14"/>
      <c r="F246" s="14"/>
      <c r="G246" s="14"/>
      <c r="H246" s="195"/>
      <c r="I246" s="195"/>
      <c r="J246" s="195"/>
      <c r="K246" s="195"/>
      <c r="L246" s="195"/>
      <c r="M246" s="195"/>
      <c r="N246" s="195"/>
      <c r="O246" s="195"/>
      <c r="P246" s="195"/>
      <c r="Q246" s="195"/>
      <c r="R246" s="195"/>
      <c r="S246" s="195"/>
      <c r="T246" s="195"/>
      <c r="U246" s="195"/>
      <c r="V246" s="14"/>
      <c r="W246" s="14"/>
      <c r="X246" s="14"/>
      <c r="Y246" s="14"/>
      <c r="Z246" s="14"/>
      <c r="AA246" s="378"/>
      <c r="AB246" s="379"/>
      <c r="AD246" s="379"/>
    </row>
    <row r="247" spans="1:30" x14ac:dyDescent="0.2">
      <c r="A247" s="14"/>
      <c r="B247" s="14"/>
      <c r="C247" s="14"/>
      <c r="D247" s="14"/>
      <c r="E247" s="14"/>
      <c r="F247" s="14"/>
      <c r="G247" s="14"/>
      <c r="H247" s="195"/>
      <c r="I247" s="195"/>
      <c r="J247" s="195"/>
      <c r="K247" s="195"/>
      <c r="L247" s="195"/>
      <c r="M247" s="195"/>
      <c r="N247" s="195"/>
      <c r="O247" s="195"/>
      <c r="P247" s="195"/>
      <c r="Q247" s="195"/>
      <c r="R247" s="195"/>
      <c r="S247" s="195"/>
      <c r="T247" s="195"/>
      <c r="U247" s="195"/>
      <c r="V247" s="14"/>
      <c r="W247" s="14"/>
      <c r="X247" s="14"/>
      <c r="Y247" s="14"/>
      <c r="Z247" s="14"/>
      <c r="AA247" s="378"/>
      <c r="AB247" s="379"/>
      <c r="AD247" s="379"/>
    </row>
    <row r="248" spans="1:30" x14ac:dyDescent="0.2">
      <c r="A248" s="14"/>
      <c r="B248" s="14"/>
      <c r="C248" s="14"/>
      <c r="D248" s="14"/>
      <c r="E248" s="14"/>
      <c r="F248" s="14"/>
      <c r="G248" s="14"/>
      <c r="H248" s="195"/>
      <c r="I248" s="195"/>
      <c r="J248" s="195"/>
      <c r="K248" s="195"/>
      <c r="L248" s="195"/>
      <c r="M248" s="195"/>
      <c r="N248" s="195"/>
      <c r="O248" s="195"/>
      <c r="P248" s="195"/>
      <c r="Q248" s="195"/>
      <c r="R248" s="195"/>
      <c r="S248" s="195"/>
      <c r="T248" s="195"/>
      <c r="U248" s="195"/>
      <c r="V248" s="14"/>
      <c r="W248" s="14"/>
      <c r="X248" s="14"/>
      <c r="Y248" s="14"/>
      <c r="Z248" s="14"/>
      <c r="AA248" s="378"/>
      <c r="AB248" s="379"/>
      <c r="AD248" s="379"/>
    </row>
    <row r="249" spans="1:30" x14ac:dyDescent="0.2">
      <c r="A249" s="14"/>
      <c r="B249" s="14"/>
      <c r="C249" s="14"/>
      <c r="D249" s="14"/>
      <c r="E249" s="14"/>
      <c r="F249" s="14"/>
      <c r="G249" s="14"/>
      <c r="H249" s="195"/>
      <c r="I249" s="195"/>
      <c r="J249" s="195"/>
      <c r="K249" s="195"/>
      <c r="L249" s="195"/>
      <c r="M249" s="195"/>
      <c r="N249" s="195"/>
      <c r="O249" s="195"/>
      <c r="P249" s="195"/>
      <c r="Q249" s="195"/>
      <c r="R249" s="195"/>
      <c r="S249" s="195"/>
      <c r="T249" s="195"/>
      <c r="U249" s="195"/>
      <c r="V249" s="14"/>
      <c r="W249" s="14"/>
      <c r="X249" s="14"/>
      <c r="Y249" s="14"/>
      <c r="Z249" s="14"/>
      <c r="AA249" s="378"/>
      <c r="AB249" s="379"/>
      <c r="AD249" s="379"/>
    </row>
    <row r="250" spans="1:30" x14ac:dyDescent="0.2">
      <c r="A250" s="14"/>
      <c r="B250" s="14"/>
      <c r="C250" s="14"/>
      <c r="D250" s="14"/>
      <c r="E250" s="14"/>
      <c r="F250" s="14"/>
      <c r="G250" s="14"/>
      <c r="H250" s="195"/>
      <c r="I250" s="195"/>
      <c r="J250" s="195"/>
      <c r="K250" s="195"/>
      <c r="L250" s="195"/>
      <c r="M250" s="195"/>
      <c r="N250" s="195"/>
      <c r="O250" s="195"/>
      <c r="P250" s="195"/>
      <c r="Q250" s="195"/>
      <c r="R250" s="195"/>
      <c r="S250" s="195"/>
      <c r="T250" s="195"/>
      <c r="U250" s="195"/>
      <c r="V250" s="14"/>
      <c r="W250" s="14"/>
      <c r="X250" s="14"/>
      <c r="Y250" s="14"/>
      <c r="Z250" s="14"/>
      <c r="AA250" s="378"/>
      <c r="AB250" s="379"/>
      <c r="AD250" s="379"/>
    </row>
    <row r="251" spans="1:30" x14ac:dyDescent="0.2">
      <c r="A251" s="14"/>
      <c r="B251" s="14"/>
      <c r="C251" s="14"/>
      <c r="D251" s="14"/>
      <c r="E251" s="14"/>
      <c r="F251" s="14"/>
      <c r="G251" s="14"/>
      <c r="H251" s="195"/>
      <c r="I251" s="195"/>
      <c r="J251" s="195"/>
      <c r="K251" s="195"/>
      <c r="L251" s="195"/>
      <c r="M251" s="195"/>
      <c r="N251" s="195"/>
      <c r="O251" s="195"/>
      <c r="P251" s="195"/>
      <c r="Q251" s="195"/>
      <c r="R251" s="195"/>
      <c r="S251" s="195"/>
      <c r="T251" s="195"/>
      <c r="U251" s="195"/>
      <c r="V251" s="14"/>
      <c r="W251" s="14"/>
      <c r="X251" s="14"/>
      <c r="Y251" s="14"/>
      <c r="Z251" s="14"/>
      <c r="AA251" s="378"/>
      <c r="AB251" s="379"/>
      <c r="AD251" s="379"/>
    </row>
    <row r="252" spans="1:30"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378"/>
      <c r="AB252" s="379"/>
      <c r="AD252" s="379"/>
    </row>
    <row r="253" spans="1:30"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378"/>
      <c r="AB253" s="379"/>
      <c r="AD253" s="379"/>
    </row>
    <row r="254" spans="1:30"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378"/>
      <c r="AB254" s="379"/>
      <c r="AD254" s="379"/>
    </row>
    <row r="255" spans="1:30"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378"/>
      <c r="AB255" s="379"/>
      <c r="AD255" s="379"/>
    </row>
    <row r="256" spans="1:30"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378"/>
      <c r="AB256" s="379"/>
      <c r="AD256" s="379"/>
    </row>
    <row r="257" spans="1:30"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378"/>
      <c r="AB257" s="379"/>
      <c r="AD257" s="379"/>
    </row>
    <row r="258" spans="1:30"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378"/>
      <c r="AB258" s="379"/>
      <c r="AD258" s="379"/>
    </row>
    <row r="259" spans="1:30"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378"/>
      <c r="AB259" s="379"/>
      <c r="AD259" s="379"/>
    </row>
    <row r="260" spans="1:30"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378"/>
      <c r="AB260" s="379"/>
      <c r="AD260" s="379"/>
    </row>
    <row r="261" spans="1:30"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378"/>
      <c r="AB261" s="379"/>
      <c r="AD261" s="379"/>
    </row>
    <row r="262" spans="1:30"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378"/>
      <c r="AB262" s="379"/>
      <c r="AD262" s="379"/>
    </row>
    <row r="263" spans="1:30"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378"/>
      <c r="AB263" s="379"/>
      <c r="AD263" s="379"/>
    </row>
    <row r="264" spans="1:30"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378"/>
      <c r="AB264" s="379"/>
      <c r="AD264" s="379"/>
    </row>
    <row r="265" spans="1:30"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378"/>
      <c r="AB265" s="379"/>
      <c r="AD265" s="379"/>
    </row>
    <row r="266" spans="1:30"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378"/>
      <c r="AB266" s="379"/>
      <c r="AD266" s="379"/>
    </row>
    <row r="267" spans="1:30"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378"/>
      <c r="AB267" s="379"/>
      <c r="AD267" s="379"/>
    </row>
    <row r="268" spans="1:30"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378"/>
      <c r="AB268" s="379"/>
      <c r="AD268" s="379"/>
    </row>
    <row r="269" spans="1:30"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D269" s="379"/>
    </row>
    <row r="270" spans="1:30"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row>
    <row r="271" spans="1:30"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row>
  </sheetData>
  <sheetProtection formatColumns="0" formatRows="0" autoFilter="0"/>
  <mergeCells count="44">
    <mergeCell ref="B209:E209"/>
    <mergeCell ref="B96:D96"/>
    <mergeCell ref="B97:D97"/>
    <mergeCell ref="W97:X97"/>
    <mergeCell ref="C1:W1"/>
    <mergeCell ref="B95:G95"/>
    <mergeCell ref="B73:W73"/>
    <mergeCell ref="B13:U13"/>
    <mergeCell ref="D191:E191"/>
    <mergeCell ref="B193:F193"/>
    <mergeCell ref="B194:F194"/>
    <mergeCell ref="B195:F195"/>
    <mergeCell ref="B207:E207"/>
    <mergeCell ref="B208:E208"/>
    <mergeCell ref="D63:E63"/>
    <mergeCell ref="D64:E64"/>
    <mergeCell ref="D70:E70"/>
    <mergeCell ref="B174:F174"/>
    <mergeCell ref="D35:E35"/>
    <mergeCell ref="D41:E41"/>
    <mergeCell ref="C43:F43"/>
    <mergeCell ref="D44:E44"/>
    <mergeCell ref="D54:E54"/>
    <mergeCell ref="D55:E55"/>
    <mergeCell ref="B119:W119"/>
    <mergeCell ref="C14:F14"/>
    <mergeCell ref="D15:E15"/>
    <mergeCell ref="D25:E25"/>
    <mergeCell ref="D26:E26"/>
    <mergeCell ref="D34:E34"/>
    <mergeCell ref="AA12:AB12"/>
    <mergeCell ref="E12:F12"/>
    <mergeCell ref="C3:D3"/>
    <mergeCell ref="C4:D4"/>
    <mergeCell ref="V4:W5"/>
    <mergeCell ref="C5:D5"/>
    <mergeCell ref="V6:W6"/>
    <mergeCell ref="F7:G7"/>
    <mergeCell ref="V7:W7"/>
    <mergeCell ref="E8:F8"/>
    <mergeCell ref="V8:W8"/>
    <mergeCell ref="E9:F9"/>
    <mergeCell ref="E10:F10"/>
    <mergeCell ref="E11:F11"/>
  </mergeCells>
  <conditionalFormatting sqref="V114:V117 H223:V223 H114:U116">
    <cfRule type="cellIs" dxfId="6" priority="6" stopIfTrue="1" operator="equal">
      <formula>"devolución"</formula>
    </cfRule>
    <cfRule type="cellIs" dxfId="5" priority="7" stopIfTrue="1" operator="equal">
      <formula>"retención"</formula>
    </cfRule>
  </conditionalFormatting>
  <conditionalFormatting sqref="H117:U117">
    <cfRule type="cellIs" dxfId="4" priority="5" stopIfTrue="1" operator="lessThan">
      <formula>0</formula>
    </cfRule>
  </conditionalFormatting>
  <conditionalFormatting sqref="H112">
    <cfRule type="cellIs" dxfId="3" priority="3" stopIfTrue="1" operator="equal">
      <formula>"devolución"</formula>
    </cfRule>
    <cfRule type="cellIs" dxfId="2" priority="4" stopIfTrue="1" operator="equal">
      <formula>"retención"</formula>
    </cfRule>
  </conditionalFormatting>
  <conditionalFormatting sqref="I112:U112">
    <cfRule type="cellIs" dxfId="1" priority="1" stopIfTrue="1" operator="equal">
      <formula>"devolución"</formula>
    </cfRule>
    <cfRule type="cellIs" dxfId="0" priority="2" stopIfTrue="1" operator="equal">
      <formula>"retención"</formula>
    </cfRule>
  </conditionalFormatting>
  <dataValidations count="9">
    <dataValidation type="whole" allowBlank="1" showInputMessage="1" showErrorMessage="1" sqref="H7:V7" xr:uid="{00000000-0002-0000-0000-000000000000}">
      <formula1>0</formula1>
      <formula2>14</formula2>
    </dataValidation>
    <dataValidation type="list" allowBlank="1" showInputMessage="1" showErrorMessage="1" sqref="H91:V91" xr:uid="{00000000-0002-0000-0000-000001000000}">
      <formula1>$F$225:$F$227</formula1>
    </dataValidation>
    <dataValidation type="list" allowBlank="1" showInputMessage="1" showErrorMessage="1" sqref="E97:F109" xr:uid="{00000000-0002-0000-0000-000002000000}">
      <formula1>$W$98:$W$109</formula1>
    </dataValidation>
    <dataValidation type="whole" operator="greaterThanOrEqual" allowBlank="1" showInputMessage="1" showErrorMessage="1" errorTitle="Valor erróneo" error="Sólo se admiten valores enteros no negativos." sqref="C200:D204" xr:uid="{00000000-0002-0000-0000-000003000000}">
      <formula1>0</formula1>
    </dataValidation>
    <dataValidation allowBlank="1" showInputMessage="1" showErrorMessage="1" errorTitle="Valor no válido" error="En este país no se permite tener 2 ó más cónyuges, y los amantes no pueden ser deducidos en el Impuesto a las Ganancias. Tampoco es posible tener una fracción de cónyuge (aunque a veces se sienta de esa manera), ni negativos" sqref="C199:D199" xr:uid="{00000000-0002-0000-0000-000004000000}"/>
    <dataValidation type="list" allowBlank="1" showInputMessage="1" showErrorMessage="1" sqref="G98:G109" xr:uid="{00000000-0002-0000-0000-000005000000}">
      <formula1>$X$98:$X$99</formula1>
    </dataValidation>
    <dataValidation type="list" allowBlank="1" showInputMessage="1" showErrorMessage="1" sqref="D98:D109" xr:uid="{00000000-0002-0000-0000-000006000000}">
      <formula1>$D$225:$D$227</formula1>
    </dataValidation>
    <dataValidation operator="greaterThanOrEqual" allowBlank="1" showInputMessage="1" showErrorMessage="1" errorTitle="Prima de seguro p/fallec." error="Los valores abonados deben ser positivos" sqref="H174:V174" xr:uid="{00000000-0002-0000-0000-000007000000}"/>
    <dataValidation allowBlank="1" showDropDown="1" showInputMessage="1" showErrorMessage="1" sqref="A4:A11 A13:A223" xr:uid="{00000000-0002-0000-0000-000008000000}"/>
  </dataValidations>
  <printOptions horizontalCentered="1" gridLines="1" gridLinesSet="0"/>
  <pageMargins left="0.19685039370078741" right="0.19685039370078741" top="0.19685039370078741" bottom="0.19685039370078741" header="0" footer="0"/>
  <pageSetup paperSize="120" scale="39"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O353"/>
  <sheetViews>
    <sheetView topLeftCell="A28" workbookViewId="0"/>
  </sheetViews>
  <sheetFormatPr baseColWidth="10" defaultRowHeight="12.75" x14ac:dyDescent="0.2"/>
  <cols>
    <col min="1" max="1" width="19.6640625" customWidth="1"/>
    <col min="2" max="24" width="12.83203125" customWidth="1"/>
    <col min="25" max="25" width="13.33203125" bestFit="1" customWidth="1"/>
    <col min="26" max="27" width="12.1640625" bestFit="1" customWidth="1"/>
    <col min="28" max="28" width="13.33203125" bestFit="1" customWidth="1"/>
    <col min="29" max="30" width="12.1640625" bestFit="1" customWidth="1"/>
    <col min="31" max="31" width="13.33203125" bestFit="1" customWidth="1"/>
    <col min="32" max="33" width="12.1640625" bestFit="1" customWidth="1"/>
    <col min="34" max="34" width="14.5" bestFit="1" customWidth="1"/>
    <col min="35" max="36" width="12.33203125" bestFit="1" customWidth="1"/>
  </cols>
  <sheetData>
    <row r="1" spans="1:41" x14ac:dyDescent="0.2">
      <c r="A1" s="166" t="s">
        <v>33</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41" x14ac:dyDescent="0.2">
      <c r="A2" s="27">
        <v>1</v>
      </c>
      <c r="B2" s="14"/>
      <c r="C2" s="14"/>
      <c r="D2" s="27">
        <v>2</v>
      </c>
      <c r="E2" s="14"/>
      <c r="F2" s="14"/>
      <c r="G2" s="27">
        <v>3</v>
      </c>
      <c r="H2" s="14"/>
      <c r="I2" s="14"/>
      <c r="J2" s="27">
        <v>4</v>
      </c>
      <c r="K2" s="14"/>
      <c r="L2" s="14"/>
      <c r="M2" s="27">
        <v>5</v>
      </c>
      <c r="N2" s="14"/>
      <c r="O2" s="14"/>
      <c r="P2" s="27">
        <v>6</v>
      </c>
      <c r="Q2" s="14"/>
      <c r="R2" s="14"/>
      <c r="AK2" s="14"/>
      <c r="AL2" s="14"/>
      <c r="AM2" s="14"/>
    </row>
    <row r="3" spans="1:41" x14ac:dyDescent="0.2">
      <c r="A3" s="445" t="s">
        <v>0</v>
      </c>
      <c r="B3" s="446"/>
      <c r="C3" s="447"/>
      <c r="D3" s="445" t="s">
        <v>1</v>
      </c>
      <c r="E3" s="446"/>
      <c r="F3" s="447"/>
      <c r="G3" s="445" t="s">
        <v>2</v>
      </c>
      <c r="H3" s="446"/>
      <c r="I3" s="447"/>
      <c r="J3" s="445" t="s">
        <v>3</v>
      </c>
      <c r="K3" s="446"/>
      <c r="L3" s="447"/>
      <c r="M3" s="445" t="s">
        <v>4</v>
      </c>
      <c r="N3" s="446"/>
      <c r="O3" s="447"/>
      <c r="P3" s="445" t="s">
        <v>5</v>
      </c>
      <c r="Q3" s="446"/>
      <c r="R3" s="447"/>
      <c r="AK3" s="14"/>
      <c r="AL3" s="14"/>
      <c r="AM3" s="14"/>
    </row>
    <row r="4" spans="1:41" x14ac:dyDescent="0.2">
      <c r="A4" s="167" t="s">
        <v>13</v>
      </c>
      <c r="B4" s="149" t="s">
        <v>14</v>
      </c>
      <c r="C4" s="74" t="s">
        <v>12</v>
      </c>
      <c r="D4" s="167" t="s">
        <v>13</v>
      </c>
      <c r="E4" s="149" t="s">
        <v>14</v>
      </c>
      <c r="F4" s="74" t="s">
        <v>12</v>
      </c>
      <c r="G4" s="167" t="s">
        <v>13</v>
      </c>
      <c r="H4" s="149" t="s">
        <v>14</v>
      </c>
      <c r="I4" s="74" t="s">
        <v>12</v>
      </c>
      <c r="J4" s="167" t="s">
        <v>13</v>
      </c>
      <c r="K4" s="149" t="s">
        <v>14</v>
      </c>
      <c r="L4" s="74" t="s">
        <v>12</v>
      </c>
      <c r="M4" s="167" t="s">
        <v>15</v>
      </c>
      <c r="N4" s="149" t="s">
        <v>14</v>
      </c>
      <c r="O4" s="74" t="s">
        <v>12</v>
      </c>
      <c r="P4" s="167" t="s">
        <v>15</v>
      </c>
      <c r="Q4" s="149" t="s">
        <v>14</v>
      </c>
      <c r="R4" s="74" t="s">
        <v>12</v>
      </c>
      <c r="AK4" s="14"/>
      <c r="AL4" s="14"/>
      <c r="AM4" s="14"/>
    </row>
    <row r="5" spans="1:41" x14ac:dyDescent="0.2">
      <c r="A5" s="250">
        <v>-9999999</v>
      </c>
      <c r="B5" s="251">
        <v>0</v>
      </c>
      <c r="C5" s="252">
        <v>0</v>
      </c>
      <c r="D5" s="250">
        <v>-9999999</v>
      </c>
      <c r="E5" s="251">
        <v>0</v>
      </c>
      <c r="F5" s="252">
        <v>0</v>
      </c>
      <c r="G5" s="250">
        <v>-9999999</v>
      </c>
      <c r="H5" s="251">
        <v>0</v>
      </c>
      <c r="I5" s="252">
        <v>0</v>
      </c>
      <c r="J5" s="250">
        <v>-9999999</v>
      </c>
      <c r="K5" s="251">
        <v>0</v>
      </c>
      <c r="L5" s="252">
        <v>0</v>
      </c>
      <c r="M5" s="250">
        <v>-9999999</v>
      </c>
      <c r="N5" s="251">
        <v>0</v>
      </c>
      <c r="O5" s="252">
        <v>0</v>
      </c>
      <c r="P5" s="250">
        <v>-9999999</v>
      </c>
      <c r="Q5" s="251">
        <v>0</v>
      </c>
      <c r="R5" s="252">
        <v>0</v>
      </c>
      <c r="AK5" s="47"/>
      <c r="AL5" s="47"/>
      <c r="AM5" s="47"/>
      <c r="AN5" s="1"/>
      <c r="AO5" s="1"/>
    </row>
    <row r="6" spans="1:41" x14ac:dyDescent="0.2">
      <c r="A6" s="250">
        <v>0.01</v>
      </c>
      <c r="B6" s="251">
        <v>0</v>
      </c>
      <c r="C6" s="252">
        <v>0.05</v>
      </c>
      <c r="D6" s="250">
        <v>0.01</v>
      </c>
      <c r="E6" s="251">
        <v>0</v>
      </c>
      <c r="F6" s="252">
        <v>0.05</v>
      </c>
      <c r="G6" s="250">
        <v>0.01</v>
      </c>
      <c r="H6" s="251">
        <v>0</v>
      </c>
      <c r="I6" s="252">
        <v>0.05</v>
      </c>
      <c r="J6" s="250">
        <v>0.01</v>
      </c>
      <c r="K6" s="251">
        <v>0</v>
      </c>
      <c r="L6" s="252">
        <v>0.05</v>
      </c>
      <c r="M6" s="250">
        <v>0.01</v>
      </c>
      <c r="N6" s="251">
        <v>0</v>
      </c>
      <c r="O6" s="252">
        <v>0.05</v>
      </c>
      <c r="P6" s="250">
        <v>0.01</v>
      </c>
      <c r="Q6" s="251">
        <v>0</v>
      </c>
      <c r="R6" s="252">
        <v>0.05</v>
      </c>
      <c r="AK6" s="47"/>
      <c r="AL6" s="47"/>
      <c r="AM6" s="47"/>
      <c r="AN6" s="1"/>
      <c r="AO6" s="1"/>
    </row>
    <row r="7" spans="1:41" x14ac:dyDescent="0.2">
      <c r="A7" s="250">
        <f t="shared" ref="A7:A14" si="0">+ROUND($P20/12*A$2,2)</f>
        <v>8100.17</v>
      </c>
      <c r="B7" s="251">
        <f t="shared" ref="B7:B14" si="1">+B6+ROUND((A7-A6)*C6,2)</f>
        <v>405.01</v>
      </c>
      <c r="C7" s="252">
        <f t="shared" ref="C7:C14" si="2">+F7</f>
        <v>0.09</v>
      </c>
      <c r="D7" s="250">
        <f t="shared" ref="D7:D14" si="3">+ROUND($P20/12*D$2,2)</f>
        <v>16200.33</v>
      </c>
      <c r="E7" s="251">
        <f t="shared" ref="E7:E14" si="4">+E6+ROUND((D7-D6)*F6,2)</f>
        <v>810.02</v>
      </c>
      <c r="F7" s="252">
        <f t="shared" ref="F7:F14" si="5">+I7</f>
        <v>0.09</v>
      </c>
      <c r="G7" s="250">
        <f t="shared" ref="G7:G14" si="6">+ROUND($P20/12*G$2,2)</f>
        <v>24300.5</v>
      </c>
      <c r="H7" s="251">
        <f t="shared" ref="H7:H14" si="7">+H6+ROUND((G7-G6)*I6,2)</f>
        <v>1215.02</v>
      </c>
      <c r="I7" s="252">
        <f t="shared" ref="I7:I14" si="8">+L7</f>
        <v>0.09</v>
      </c>
      <c r="J7" s="250">
        <f t="shared" ref="J7:J14" si="9">+ROUND($P20/12*J$2,2)</f>
        <v>32400.67</v>
      </c>
      <c r="K7" s="251">
        <f t="shared" ref="K7:K14" si="10">+K6+ROUND((J7-J6)*L6,2)</f>
        <v>1620.03</v>
      </c>
      <c r="L7" s="252">
        <f t="shared" ref="L7:L14" si="11">+O7</f>
        <v>0.09</v>
      </c>
      <c r="M7" s="250">
        <f t="shared" ref="M7:M14" si="12">+ROUND($P20/12*M$2,2)</f>
        <v>40500.83</v>
      </c>
      <c r="N7" s="251">
        <f t="shared" ref="N7:N14" si="13">+N6+ROUND((M7-M6)*O6,2)</f>
        <v>2025.04</v>
      </c>
      <c r="O7" s="252">
        <f t="shared" ref="O7:O14" si="14">+R7</f>
        <v>0.09</v>
      </c>
      <c r="P7" s="250">
        <f t="shared" ref="P7:P14" si="15">+ROUND($P20/12*P$2,2)</f>
        <v>48601</v>
      </c>
      <c r="Q7" s="251">
        <f t="shared" ref="Q7:Q14" si="16">+Q6+ROUND((P7-P6)*R6,2)</f>
        <v>2430.0500000000002</v>
      </c>
      <c r="R7" s="252">
        <f t="shared" ref="R7:R14" si="17">+C20</f>
        <v>0.09</v>
      </c>
      <c r="AK7" s="47"/>
      <c r="AL7" s="47"/>
      <c r="AM7" s="47"/>
      <c r="AN7" s="1"/>
      <c r="AO7" s="1"/>
    </row>
    <row r="8" spans="1:41" x14ac:dyDescent="0.2">
      <c r="A8" s="250">
        <f t="shared" si="0"/>
        <v>16200.33</v>
      </c>
      <c r="B8" s="251">
        <f t="shared" si="1"/>
        <v>1134.02</v>
      </c>
      <c r="C8" s="252">
        <f t="shared" si="2"/>
        <v>0.12</v>
      </c>
      <c r="D8" s="250">
        <f t="shared" si="3"/>
        <v>32400.67</v>
      </c>
      <c r="E8" s="251">
        <f t="shared" si="4"/>
        <v>2268.0500000000002</v>
      </c>
      <c r="F8" s="252">
        <f t="shared" si="5"/>
        <v>0.12</v>
      </c>
      <c r="G8" s="250">
        <f t="shared" si="6"/>
        <v>48601</v>
      </c>
      <c r="H8" s="251">
        <f t="shared" si="7"/>
        <v>3402.07</v>
      </c>
      <c r="I8" s="252">
        <f t="shared" si="8"/>
        <v>0.12</v>
      </c>
      <c r="J8" s="250">
        <f t="shared" si="9"/>
        <v>64801.34</v>
      </c>
      <c r="K8" s="251">
        <f t="shared" si="10"/>
        <v>4536.09</v>
      </c>
      <c r="L8" s="252">
        <f t="shared" si="11"/>
        <v>0.12</v>
      </c>
      <c r="M8" s="250">
        <f t="shared" si="12"/>
        <v>81001.67</v>
      </c>
      <c r="N8" s="251">
        <f t="shared" si="13"/>
        <v>5670.12</v>
      </c>
      <c r="O8" s="252">
        <f t="shared" si="14"/>
        <v>0.12</v>
      </c>
      <c r="P8" s="250">
        <f t="shared" si="15"/>
        <v>97202.01</v>
      </c>
      <c r="Q8" s="251">
        <f t="shared" si="16"/>
        <v>6804.14</v>
      </c>
      <c r="R8" s="252">
        <f t="shared" si="17"/>
        <v>0.12</v>
      </c>
      <c r="AK8" s="47"/>
      <c r="AL8" s="47"/>
      <c r="AM8" s="47"/>
      <c r="AN8" s="1"/>
      <c r="AO8" s="1"/>
    </row>
    <row r="9" spans="1:41" x14ac:dyDescent="0.2">
      <c r="A9" s="250">
        <f t="shared" si="0"/>
        <v>24300.5</v>
      </c>
      <c r="B9" s="251">
        <f t="shared" si="1"/>
        <v>2106.04</v>
      </c>
      <c r="C9" s="252">
        <f t="shared" si="2"/>
        <v>0.15</v>
      </c>
      <c r="D9" s="250">
        <f t="shared" si="3"/>
        <v>48601</v>
      </c>
      <c r="E9" s="251">
        <f t="shared" si="4"/>
        <v>4212.09</v>
      </c>
      <c r="F9" s="252">
        <f t="shared" si="5"/>
        <v>0.15</v>
      </c>
      <c r="G9" s="250">
        <f t="shared" si="6"/>
        <v>72901.5</v>
      </c>
      <c r="H9" s="251">
        <f t="shared" si="7"/>
        <v>6318.13</v>
      </c>
      <c r="I9" s="252">
        <f t="shared" si="8"/>
        <v>0.15</v>
      </c>
      <c r="J9" s="250">
        <f t="shared" si="9"/>
        <v>97202</v>
      </c>
      <c r="K9" s="251">
        <f t="shared" si="10"/>
        <v>8424.17</v>
      </c>
      <c r="L9" s="252">
        <f t="shared" si="11"/>
        <v>0.15</v>
      </c>
      <c r="M9" s="250">
        <f t="shared" si="12"/>
        <v>121502.5</v>
      </c>
      <c r="N9" s="251">
        <f t="shared" si="13"/>
        <v>10530.220000000001</v>
      </c>
      <c r="O9" s="252">
        <f t="shared" si="14"/>
        <v>0.15</v>
      </c>
      <c r="P9" s="250">
        <f t="shared" si="15"/>
        <v>145803.01</v>
      </c>
      <c r="Q9" s="251">
        <f t="shared" si="16"/>
        <v>12636.26</v>
      </c>
      <c r="R9" s="252">
        <f t="shared" si="17"/>
        <v>0.15</v>
      </c>
      <c r="AK9" s="47"/>
      <c r="AL9" s="47"/>
      <c r="AM9" s="47"/>
      <c r="AN9" s="1"/>
      <c r="AO9" s="1"/>
    </row>
    <row r="10" spans="1:41" x14ac:dyDescent="0.2">
      <c r="A10" s="250">
        <f t="shared" si="0"/>
        <v>32400.67</v>
      </c>
      <c r="B10" s="251">
        <f t="shared" si="1"/>
        <v>3321.0699999999997</v>
      </c>
      <c r="C10" s="252">
        <f t="shared" si="2"/>
        <v>0.19</v>
      </c>
      <c r="D10" s="250">
        <f t="shared" si="3"/>
        <v>64801.34</v>
      </c>
      <c r="E10" s="251">
        <f t="shared" si="4"/>
        <v>6642.14</v>
      </c>
      <c r="F10" s="252">
        <f t="shared" si="5"/>
        <v>0.19</v>
      </c>
      <c r="G10" s="250">
        <f t="shared" si="6"/>
        <v>97202.01</v>
      </c>
      <c r="H10" s="251">
        <f t="shared" si="7"/>
        <v>9963.2099999999991</v>
      </c>
      <c r="I10" s="252">
        <f t="shared" si="8"/>
        <v>0.19</v>
      </c>
      <c r="J10" s="250">
        <f t="shared" si="9"/>
        <v>129602.67</v>
      </c>
      <c r="K10" s="251">
        <f t="shared" si="10"/>
        <v>13284.27</v>
      </c>
      <c r="L10" s="252">
        <f t="shared" si="11"/>
        <v>0.19</v>
      </c>
      <c r="M10" s="250">
        <f t="shared" si="12"/>
        <v>162003.34</v>
      </c>
      <c r="N10" s="251">
        <f t="shared" si="13"/>
        <v>16605.350000000002</v>
      </c>
      <c r="O10" s="252">
        <f t="shared" si="14"/>
        <v>0.19</v>
      </c>
      <c r="P10" s="250">
        <f t="shared" si="15"/>
        <v>194404.01</v>
      </c>
      <c r="Q10" s="251">
        <f t="shared" si="16"/>
        <v>19926.41</v>
      </c>
      <c r="R10" s="252">
        <f t="shared" si="17"/>
        <v>0.19</v>
      </c>
      <c r="AK10" s="47"/>
      <c r="AL10" s="47"/>
      <c r="AM10" s="47"/>
      <c r="AN10" s="1"/>
      <c r="AO10" s="1"/>
    </row>
    <row r="11" spans="1:41" x14ac:dyDescent="0.2">
      <c r="A11" s="250">
        <f t="shared" si="0"/>
        <v>48601</v>
      </c>
      <c r="B11" s="251">
        <f t="shared" si="1"/>
        <v>6399.1299999999992</v>
      </c>
      <c r="C11" s="252">
        <f t="shared" si="2"/>
        <v>0.23</v>
      </c>
      <c r="D11" s="250">
        <f t="shared" si="3"/>
        <v>97202</v>
      </c>
      <c r="E11" s="251">
        <f t="shared" si="4"/>
        <v>12798.27</v>
      </c>
      <c r="F11" s="252">
        <f t="shared" si="5"/>
        <v>0.23</v>
      </c>
      <c r="G11" s="250">
        <f t="shared" si="6"/>
        <v>145803.01</v>
      </c>
      <c r="H11" s="251">
        <f t="shared" si="7"/>
        <v>19197.400000000001</v>
      </c>
      <c r="I11" s="252">
        <f t="shared" si="8"/>
        <v>0.23</v>
      </c>
      <c r="J11" s="250">
        <f t="shared" si="9"/>
        <v>194404.01</v>
      </c>
      <c r="K11" s="251">
        <f t="shared" si="10"/>
        <v>25596.52</v>
      </c>
      <c r="L11" s="252">
        <f t="shared" si="11"/>
        <v>0.23</v>
      </c>
      <c r="M11" s="250">
        <f t="shared" si="12"/>
        <v>243005.01</v>
      </c>
      <c r="N11" s="251">
        <f t="shared" si="13"/>
        <v>31995.670000000002</v>
      </c>
      <c r="O11" s="252">
        <f t="shared" si="14"/>
        <v>0.23</v>
      </c>
      <c r="P11" s="250">
        <f t="shared" si="15"/>
        <v>291606.01</v>
      </c>
      <c r="Q11" s="251">
        <f t="shared" si="16"/>
        <v>38394.79</v>
      </c>
      <c r="R11" s="252">
        <f t="shared" si="17"/>
        <v>0.23</v>
      </c>
      <c r="AK11" s="47"/>
      <c r="AL11" s="47"/>
      <c r="AM11" s="47"/>
      <c r="AN11" s="1"/>
      <c r="AO11" s="1"/>
    </row>
    <row r="12" spans="1:41" x14ac:dyDescent="0.2">
      <c r="A12" s="250">
        <f t="shared" si="0"/>
        <v>64801.34</v>
      </c>
      <c r="B12" s="251">
        <f t="shared" si="1"/>
        <v>10125.209999999999</v>
      </c>
      <c r="C12" s="252">
        <f t="shared" si="2"/>
        <v>0.27</v>
      </c>
      <c r="D12" s="250">
        <f t="shared" si="3"/>
        <v>129602.67</v>
      </c>
      <c r="E12" s="251">
        <f t="shared" si="4"/>
        <v>20250.419999999998</v>
      </c>
      <c r="F12" s="252">
        <f t="shared" si="5"/>
        <v>0.27</v>
      </c>
      <c r="G12" s="250">
        <f t="shared" si="6"/>
        <v>194404.01</v>
      </c>
      <c r="H12" s="251">
        <f t="shared" si="7"/>
        <v>30375.63</v>
      </c>
      <c r="I12" s="252">
        <f t="shared" si="8"/>
        <v>0.27</v>
      </c>
      <c r="J12" s="250">
        <f t="shared" si="9"/>
        <v>259205.34</v>
      </c>
      <c r="K12" s="251">
        <f t="shared" si="10"/>
        <v>40500.83</v>
      </c>
      <c r="L12" s="252">
        <f t="shared" si="11"/>
        <v>0.27</v>
      </c>
      <c r="M12" s="250">
        <f t="shared" si="12"/>
        <v>324006.68</v>
      </c>
      <c r="N12" s="251">
        <f t="shared" si="13"/>
        <v>50626.05</v>
      </c>
      <c r="O12" s="252">
        <f t="shared" si="14"/>
        <v>0.27</v>
      </c>
      <c r="P12" s="250">
        <f t="shared" si="15"/>
        <v>388808.01</v>
      </c>
      <c r="Q12" s="251">
        <f t="shared" si="16"/>
        <v>60751.25</v>
      </c>
      <c r="R12" s="252">
        <f t="shared" si="17"/>
        <v>0.27</v>
      </c>
      <c r="AK12" s="47"/>
      <c r="AL12" s="47"/>
      <c r="AM12" s="47"/>
      <c r="AN12" s="1"/>
      <c r="AO12" s="1"/>
    </row>
    <row r="13" spans="1:41" x14ac:dyDescent="0.2">
      <c r="A13" s="250">
        <f t="shared" si="0"/>
        <v>97202</v>
      </c>
      <c r="B13" s="251">
        <f t="shared" si="1"/>
        <v>18873.39</v>
      </c>
      <c r="C13" s="252">
        <f t="shared" si="2"/>
        <v>0.31</v>
      </c>
      <c r="D13" s="250">
        <f t="shared" si="3"/>
        <v>194404.01</v>
      </c>
      <c r="E13" s="251">
        <f t="shared" si="4"/>
        <v>37746.78</v>
      </c>
      <c r="F13" s="252">
        <f t="shared" si="5"/>
        <v>0.31</v>
      </c>
      <c r="G13" s="250">
        <f t="shared" si="6"/>
        <v>291606.01</v>
      </c>
      <c r="H13" s="251">
        <f t="shared" si="7"/>
        <v>56620.17</v>
      </c>
      <c r="I13" s="252">
        <f t="shared" si="8"/>
        <v>0.31</v>
      </c>
      <c r="J13" s="250">
        <f t="shared" si="9"/>
        <v>388808.01</v>
      </c>
      <c r="K13" s="251">
        <f t="shared" si="10"/>
        <v>75493.55</v>
      </c>
      <c r="L13" s="252">
        <f t="shared" si="11"/>
        <v>0.31</v>
      </c>
      <c r="M13" s="250">
        <f t="shared" si="12"/>
        <v>486010.01</v>
      </c>
      <c r="N13" s="251">
        <f t="shared" si="13"/>
        <v>94366.950000000012</v>
      </c>
      <c r="O13" s="252">
        <f t="shared" si="14"/>
        <v>0.31</v>
      </c>
      <c r="P13" s="250">
        <f t="shared" si="15"/>
        <v>583212.02</v>
      </c>
      <c r="Q13" s="251">
        <f t="shared" si="16"/>
        <v>113240.33</v>
      </c>
      <c r="R13" s="252">
        <f t="shared" si="17"/>
        <v>0.31</v>
      </c>
      <c r="AK13" s="47"/>
      <c r="AL13" s="47"/>
      <c r="AM13" s="47"/>
      <c r="AN13" s="1"/>
      <c r="AO13" s="1"/>
    </row>
    <row r="14" spans="1:41" x14ac:dyDescent="0.2">
      <c r="A14" s="253">
        <f t="shared" si="0"/>
        <v>129602.67</v>
      </c>
      <c r="B14" s="254">
        <f t="shared" si="1"/>
        <v>28917.599999999999</v>
      </c>
      <c r="C14" s="255">
        <f t="shared" si="2"/>
        <v>0.35</v>
      </c>
      <c r="D14" s="253">
        <f t="shared" si="3"/>
        <v>259205.35</v>
      </c>
      <c r="E14" s="254">
        <f t="shared" si="4"/>
        <v>57835.199999999997</v>
      </c>
      <c r="F14" s="255">
        <f t="shared" si="5"/>
        <v>0.35</v>
      </c>
      <c r="G14" s="253">
        <f t="shared" si="6"/>
        <v>388808.02</v>
      </c>
      <c r="H14" s="254">
        <f t="shared" si="7"/>
        <v>86752.79</v>
      </c>
      <c r="I14" s="255">
        <f t="shared" si="8"/>
        <v>0.35</v>
      </c>
      <c r="J14" s="253">
        <f t="shared" si="9"/>
        <v>518410.69</v>
      </c>
      <c r="K14" s="254">
        <f t="shared" si="10"/>
        <v>115670.38</v>
      </c>
      <c r="L14" s="255">
        <f t="shared" si="11"/>
        <v>0.35</v>
      </c>
      <c r="M14" s="253">
        <f t="shared" si="12"/>
        <v>648013.36</v>
      </c>
      <c r="N14" s="254">
        <f t="shared" si="13"/>
        <v>144587.99000000002</v>
      </c>
      <c r="O14" s="255">
        <f t="shared" si="14"/>
        <v>0.35</v>
      </c>
      <c r="P14" s="253">
        <f t="shared" si="15"/>
        <v>777616.04</v>
      </c>
      <c r="Q14" s="254">
        <f t="shared" si="16"/>
        <v>173505.58000000002</v>
      </c>
      <c r="R14" s="255">
        <f t="shared" si="17"/>
        <v>0.35</v>
      </c>
      <c r="AG14" s="165"/>
      <c r="AH14" s="165"/>
      <c r="AK14" s="47"/>
      <c r="AL14" s="47"/>
      <c r="AM14" s="47"/>
      <c r="AN14" s="1"/>
      <c r="AO14" s="1"/>
    </row>
    <row r="15" spans="1:41" x14ac:dyDescent="0.2">
      <c r="A15" s="27">
        <v>7</v>
      </c>
      <c r="B15" s="14"/>
      <c r="C15" s="14"/>
      <c r="D15" s="27">
        <v>8</v>
      </c>
      <c r="E15" s="14"/>
      <c r="F15" s="14"/>
      <c r="G15" s="27">
        <v>9</v>
      </c>
      <c r="H15" s="14"/>
      <c r="I15" s="14"/>
      <c r="J15" s="14">
        <v>10</v>
      </c>
      <c r="K15" s="14"/>
      <c r="L15" s="14"/>
      <c r="M15" s="14">
        <v>11</v>
      </c>
      <c r="N15" s="14"/>
      <c r="O15" s="14"/>
      <c r="P15" s="14">
        <v>12</v>
      </c>
      <c r="Q15" s="14"/>
      <c r="R15" s="14"/>
      <c r="S15" s="170"/>
      <c r="T15" s="170"/>
      <c r="U15" s="170"/>
      <c r="V15" s="170"/>
      <c r="W15" s="170"/>
      <c r="X15" s="170"/>
      <c r="Y15" s="171"/>
      <c r="Z15" s="47"/>
      <c r="AA15" s="47"/>
      <c r="AB15" s="47"/>
      <c r="AC15" s="47"/>
      <c r="AD15" s="47"/>
      <c r="AE15" s="14"/>
      <c r="AF15" s="14"/>
      <c r="AG15" s="34"/>
      <c r="AH15" s="31"/>
      <c r="AI15" s="14"/>
      <c r="AJ15" s="14"/>
      <c r="AK15" s="14"/>
      <c r="AL15" s="14"/>
      <c r="AM15" s="14"/>
    </row>
    <row r="16" spans="1:41" x14ac:dyDescent="0.2">
      <c r="A16" s="445" t="s">
        <v>6</v>
      </c>
      <c r="B16" s="446"/>
      <c r="C16" s="447"/>
      <c r="D16" s="445" t="s">
        <v>7</v>
      </c>
      <c r="E16" s="446"/>
      <c r="F16" s="447"/>
      <c r="G16" s="445" t="s">
        <v>8</v>
      </c>
      <c r="H16" s="446"/>
      <c r="I16" s="447"/>
      <c r="J16" s="445" t="s">
        <v>9</v>
      </c>
      <c r="K16" s="446"/>
      <c r="L16" s="447"/>
      <c r="M16" s="445" t="s">
        <v>10</v>
      </c>
      <c r="N16" s="446"/>
      <c r="O16" s="447"/>
      <c r="P16" s="445" t="s">
        <v>11</v>
      </c>
      <c r="Q16" s="446"/>
      <c r="R16" s="447"/>
      <c r="S16" s="170"/>
      <c r="T16" s="170"/>
      <c r="U16" s="170"/>
      <c r="V16" s="170"/>
      <c r="W16" s="170"/>
      <c r="X16" s="170"/>
      <c r="Y16" s="171"/>
      <c r="Z16" s="47"/>
      <c r="AA16" s="47"/>
      <c r="AB16" s="47"/>
      <c r="AC16" s="47"/>
      <c r="AD16" s="47"/>
      <c r="AE16" s="14"/>
      <c r="AF16" s="14"/>
      <c r="AG16" s="14"/>
      <c r="AH16" s="31"/>
      <c r="AI16" s="14"/>
      <c r="AJ16" s="14"/>
      <c r="AK16" s="14"/>
      <c r="AL16" s="14"/>
      <c r="AM16" s="14"/>
    </row>
    <row r="17" spans="1:39" x14ac:dyDescent="0.2">
      <c r="A17" s="167" t="s">
        <v>15</v>
      </c>
      <c r="B17" s="149" t="s">
        <v>14</v>
      </c>
      <c r="C17" s="74" t="s">
        <v>12</v>
      </c>
      <c r="D17" s="167" t="s">
        <v>15</v>
      </c>
      <c r="E17" s="149" t="s">
        <v>14</v>
      </c>
      <c r="F17" s="74" t="s">
        <v>12</v>
      </c>
      <c r="G17" s="167" t="s">
        <v>15</v>
      </c>
      <c r="H17" s="149" t="s">
        <v>14</v>
      </c>
      <c r="I17" s="74" t="s">
        <v>12</v>
      </c>
      <c r="J17" s="167" t="s">
        <v>15</v>
      </c>
      <c r="K17" s="149" t="s">
        <v>14</v>
      </c>
      <c r="L17" s="74" t="s">
        <v>12</v>
      </c>
      <c r="M17" s="167" t="s">
        <v>15</v>
      </c>
      <c r="N17" s="149" t="s">
        <v>14</v>
      </c>
      <c r="O17" s="74" t="s">
        <v>12</v>
      </c>
      <c r="P17" s="167" t="s">
        <v>15</v>
      </c>
      <c r="Q17" s="149" t="s">
        <v>14</v>
      </c>
      <c r="R17" s="168" t="s">
        <v>12</v>
      </c>
      <c r="S17" s="170"/>
      <c r="T17" s="170"/>
      <c r="U17" s="170"/>
      <c r="V17" s="170"/>
      <c r="W17" s="170"/>
      <c r="X17" s="170"/>
      <c r="Y17" s="171"/>
      <c r="Z17" s="47"/>
      <c r="AA17" s="47"/>
      <c r="AB17" s="47"/>
      <c r="AC17" s="47"/>
      <c r="AD17" s="47"/>
      <c r="AE17" s="14"/>
      <c r="AF17" s="14"/>
      <c r="AG17" s="14"/>
      <c r="AH17" s="31"/>
      <c r="AI17" s="14"/>
      <c r="AJ17" s="14"/>
      <c r="AK17" s="14"/>
      <c r="AL17" s="14"/>
      <c r="AM17" s="14"/>
    </row>
    <row r="18" spans="1:39" x14ac:dyDescent="0.2">
      <c r="A18" s="250">
        <v>-9999999</v>
      </c>
      <c r="B18" s="251">
        <v>0</v>
      </c>
      <c r="C18" s="252">
        <v>0</v>
      </c>
      <c r="D18" s="250">
        <v>-9999999</v>
      </c>
      <c r="E18" s="251">
        <v>0</v>
      </c>
      <c r="F18" s="252">
        <v>0</v>
      </c>
      <c r="G18" s="250">
        <v>-9999999</v>
      </c>
      <c r="H18" s="251">
        <v>0</v>
      </c>
      <c r="I18" s="252">
        <v>0</v>
      </c>
      <c r="J18" s="250">
        <v>-9999999</v>
      </c>
      <c r="K18" s="251">
        <v>0</v>
      </c>
      <c r="L18" s="252">
        <v>0</v>
      </c>
      <c r="M18" s="250">
        <v>-9999999</v>
      </c>
      <c r="N18" s="251">
        <v>0</v>
      </c>
      <c r="O18" s="252">
        <v>0</v>
      </c>
      <c r="P18" s="250">
        <v>-9999999</v>
      </c>
      <c r="Q18" s="251">
        <v>0</v>
      </c>
      <c r="R18" s="252">
        <v>0</v>
      </c>
      <c r="S18" s="170"/>
      <c r="T18" s="170"/>
      <c r="U18" s="170"/>
      <c r="V18" s="170"/>
      <c r="W18" s="170"/>
      <c r="X18" s="170"/>
      <c r="Y18" s="171"/>
      <c r="Z18" s="47"/>
      <c r="AA18" s="47"/>
      <c r="AB18" s="47"/>
      <c r="AC18" s="47"/>
      <c r="AD18" s="47"/>
      <c r="AE18" s="14"/>
      <c r="AF18" s="14"/>
      <c r="AG18" s="14"/>
      <c r="AH18" s="31"/>
      <c r="AI18" s="14"/>
      <c r="AJ18" s="14"/>
      <c r="AK18" s="14"/>
      <c r="AL18" s="14"/>
      <c r="AM18" s="14"/>
    </row>
    <row r="19" spans="1:39" x14ac:dyDescent="0.2">
      <c r="A19" s="250">
        <v>0.01</v>
      </c>
      <c r="B19" s="251">
        <v>0</v>
      </c>
      <c r="C19" s="252">
        <v>0.05</v>
      </c>
      <c r="D19" s="250">
        <v>0.01</v>
      </c>
      <c r="E19" s="251">
        <v>0</v>
      </c>
      <c r="F19" s="252">
        <v>0.05</v>
      </c>
      <c r="G19" s="250">
        <v>0.01</v>
      </c>
      <c r="H19" s="251">
        <v>0</v>
      </c>
      <c r="I19" s="252">
        <v>0.05</v>
      </c>
      <c r="J19" s="250">
        <v>0.01</v>
      </c>
      <c r="K19" s="251">
        <v>0</v>
      </c>
      <c r="L19" s="252">
        <v>0.05</v>
      </c>
      <c r="M19" s="250">
        <v>0.01</v>
      </c>
      <c r="N19" s="251">
        <v>0</v>
      </c>
      <c r="O19" s="252">
        <v>0.05</v>
      </c>
      <c r="P19" s="250">
        <v>0.01</v>
      </c>
      <c r="Q19" s="251">
        <v>0</v>
      </c>
      <c r="R19" s="252">
        <v>0.05</v>
      </c>
      <c r="S19" s="170"/>
      <c r="T19" s="170"/>
      <c r="U19" s="170"/>
      <c r="V19" s="170"/>
      <c r="W19" s="170"/>
      <c r="X19" s="170"/>
      <c r="Y19" s="171"/>
      <c r="Z19" s="47"/>
      <c r="AA19" s="47"/>
      <c r="AB19" s="47"/>
      <c r="AC19" s="47"/>
      <c r="AD19" s="47"/>
      <c r="AE19" s="14"/>
      <c r="AF19" s="14"/>
      <c r="AG19" s="14"/>
      <c r="AH19" s="31"/>
      <c r="AI19" s="14"/>
      <c r="AJ19" s="14"/>
      <c r="AK19" s="14"/>
      <c r="AL19" s="14"/>
      <c r="AM19" s="14"/>
    </row>
    <row r="20" spans="1:39" x14ac:dyDescent="0.2">
      <c r="A20" s="250">
        <f t="shared" ref="A20:A27" si="18">+ROUND($P20/12*A$15,2)</f>
        <v>56701.17</v>
      </c>
      <c r="B20" s="251">
        <f t="shared" ref="B20:B27" si="19">+B19+ROUND((A20-A19)*C19,2)</f>
        <v>2835.06</v>
      </c>
      <c r="C20" s="252">
        <f t="shared" ref="C20:C27" si="20">+F20</f>
        <v>0.09</v>
      </c>
      <c r="D20" s="250">
        <f t="shared" ref="D20:D27" si="21">+ROUND($P20/12*D$15,2)</f>
        <v>64801.33</v>
      </c>
      <c r="E20" s="251">
        <f t="shared" ref="E20:E27" si="22">+E19+ROUND((D20-D19)*F19,2)</f>
        <v>3240.07</v>
      </c>
      <c r="F20" s="252">
        <f t="shared" ref="F20:F27" si="23">+I20</f>
        <v>0.09</v>
      </c>
      <c r="G20" s="250">
        <f t="shared" ref="G20:G27" si="24">+ROUND($P20/12*G$15,2)</f>
        <v>72901.5</v>
      </c>
      <c r="H20" s="251">
        <f t="shared" ref="H20:H27" si="25">+H19+ROUND((G20-G19)*I19,2)</f>
        <v>3645.07</v>
      </c>
      <c r="I20" s="252">
        <f t="shared" ref="I20:I27" si="26">+L20</f>
        <v>0.09</v>
      </c>
      <c r="J20" s="250">
        <f t="shared" ref="J20:J27" si="27">+ROUND($P20/12*J$15,2)</f>
        <v>81001.67</v>
      </c>
      <c r="K20" s="251">
        <f t="shared" ref="K20:K27" si="28">+K19+ROUND((J20-J19)*L19,2)</f>
        <v>4050.08</v>
      </c>
      <c r="L20" s="252">
        <f t="shared" ref="L20:L27" si="29">+O20</f>
        <v>0.09</v>
      </c>
      <c r="M20" s="250">
        <f t="shared" ref="M20:M27" si="30">+ROUND($P20/12*M$15,2)</f>
        <v>89101.83</v>
      </c>
      <c r="N20" s="251">
        <f t="shared" ref="N20:N27" si="31">+N19+ROUND((M20-M19)*O19,2)</f>
        <v>4455.09</v>
      </c>
      <c r="O20" s="252">
        <f t="shared" ref="O20:O27" si="32">+R20</f>
        <v>0.09</v>
      </c>
      <c r="P20" s="250">
        <v>97202</v>
      </c>
      <c r="Q20" s="251">
        <f t="shared" ref="Q20:Q27" si="33">+Q19+ROUND((P20-P19)*R19,2)</f>
        <v>4860.1000000000004</v>
      </c>
      <c r="R20" s="252">
        <v>0.09</v>
      </c>
      <c r="S20" s="170"/>
      <c r="T20" s="170"/>
      <c r="U20" s="170"/>
      <c r="V20" s="170"/>
      <c r="W20" s="170"/>
      <c r="X20" s="170"/>
      <c r="Y20" s="171"/>
      <c r="Z20" s="47"/>
      <c r="AA20" s="47"/>
      <c r="AB20" s="47"/>
      <c r="AC20" s="47"/>
      <c r="AD20" s="47"/>
      <c r="AE20" s="14"/>
      <c r="AF20" s="14"/>
      <c r="AG20" s="14"/>
      <c r="AH20" s="31"/>
      <c r="AI20" s="14"/>
      <c r="AJ20" s="14"/>
      <c r="AK20" s="14"/>
      <c r="AL20" s="14"/>
      <c r="AM20" s="14"/>
    </row>
    <row r="21" spans="1:39" x14ac:dyDescent="0.2">
      <c r="A21" s="250">
        <f t="shared" si="18"/>
        <v>113402.34</v>
      </c>
      <c r="B21" s="251">
        <f t="shared" si="19"/>
        <v>7938.17</v>
      </c>
      <c r="C21" s="252">
        <f t="shared" si="20"/>
        <v>0.12</v>
      </c>
      <c r="D21" s="250">
        <f t="shared" si="21"/>
        <v>129602.67</v>
      </c>
      <c r="E21" s="251">
        <f t="shared" si="22"/>
        <v>9072.19</v>
      </c>
      <c r="F21" s="252">
        <f t="shared" si="23"/>
        <v>0.12</v>
      </c>
      <c r="G21" s="250">
        <f t="shared" si="24"/>
        <v>145803.01</v>
      </c>
      <c r="H21" s="251">
        <f t="shared" si="25"/>
        <v>10206.210000000001</v>
      </c>
      <c r="I21" s="252">
        <f t="shared" si="26"/>
        <v>0.12</v>
      </c>
      <c r="J21" s="250">
        <f t="shared" si="27"/>
        <v>162003.34</v>
      </c>
      <c r="K21" s="251">
        <f t="shared" si="28"/>
        <v>11340.23</v>
      </c>
      <c r="L21" s="252">
        <f t="shared" si="29"/>
        <v>0.12</v>
      </c>
      <c r="M21" s="250">
        <f t="shared" si="30"/>
        <v>178203.68</v>
      </c>
      <c r="N21" s="251">
        <f t="shared" si="31"/>
        <v>12474.26</v>
      </c>
      <c r="O21" s="252">
        <f t="shared" si="32"/>
        <v>0.12</v>
      </c>
      <c r="P21" s="250">
        <v>194404.01</v>
      </c>
      <c r="Q21" s="251">
        <f t="shared" si="33"/>
        <v>13608.28</v>
      </c>
      <c r="R21" s="252">
        <v>0.12</v>
      </c>
      <c r="S21" s="170"/>
      <c r="T21" s="170"/>
      <c r="U21" s="170"/>
      <c r="V21" s="170"/>
      <c r="W21" s="170"/>
      <c r="X21" s="170"/>
      <c r="Y21" s="171"/>
      <c r="Z21" s="47"/>
      <c r="AA21" s="47"/>
      <c r="AB21" s="47"/>
      <c r="AC21" s="47"/>
      <c r="AD21" s="47"/>
      <c r="AE21" s="14"/>
      <c r="AF21" s="14"/>
      <c r="AG21" s="14"/>
      <c r="AH21" s="31"/>
      <c r="AI21" s="14"/>
      <c r="AJ21" s="14"/>
      <c r="AK21" s="14"/>
      <c r="AL21" s="14"/>
      <c r="AM21" s="14"/>
    </row>
    <row r="22" spans="1:39" x14ac:dyDescent="0.2">
      <c r="A22" s="250">
        <f t="shared" si="18"/>
        <v>170103.51</v>
      </c>
      <c r="B22" s="251">
        <f t="shared" si="19"/>
        <v>14742.310000000001</v>
      </c>
      <c r="C22" s="252">
        <f t="shared" si="20"/>
        <v>0.15</v>
      </c>
      <c r="D22" s="250">
        <f t="shared" si="21"/>
        <v>194404.01</v>
      </c>
      <c r="E22" s="251">
        <f t="shared" si="22"/>
        <v>16848.349999999999</v>
      </c>
      <c r="F22" s="252">
        <f t="shared" si="23"/>
        <v>0.15</v>
      </c>
      <c r="G22" s="250">
        <f t="shared" si="24"/>
        <v>218704.51</v>
      </c>
      <c r="H22" s="251">
        <f t="shared" si="25"/>
        <v>18954.39</v>
      </c>
      <c r="I22" s="252">
        <f t="shared" si="26"/>
        <v>0.15</v>
      </c>
      <c r="J22" s="250">
        <f t="shared" si="27"/>
        <v>243005.01</v>
      </c>
      <c r="K22" s="251">
        <f t="shared" si="28"/>
        <v>21060.43</v>
      </c>
      <c r="L22" s="252">
        <f t="shared" si="29"/>
        <v>0.15</v>
      </c>
      <c r="M22" s="250">
        <f t="shared" si="30"/>
        <v>267305.51</v>
      </c>
      <c r="N22" s="251">
        <f t="shared" si="31"/>
        <v>23166.48</v>
      </c>
      <c r="O22" s="252">
        <f t="shared" si="32"/>
        <v>0.15</v>
      </c>
      <c r="P22" s="250">
        <v>291606.01</v>
      </c>
      <c r="Q22" s="251">
        <f t="shared" si="33"/>
        <v>25272.52</v>
      </c>
      <c r="R22" s="252">
        <v>0.15</v>
      </c>
      <c r="S22" s="170"/>
      <c r="T22" s="170"/>
      <c r="U22" s="170"/>
      <c r="V22" s="170"/>
      <c r="W22" s="170"/>
      <c r="X22" s="170"/>
      <c r="Y22" s="171"/>
      <c r="Z22" s="47"/>
      <c r="AA22" s="47"/>
      <c r="AB22" s="47"/>
      <c r="AC22" s="47"/>
      <c r="AD22" s="47"/>
      <c r="AE22" s="14"/>
      <c r="AF22" s="14"/>
      <c r="AG22" s="14"/>
      <c r="AH22" s="31"/>
      <c r="AI22" s="14"/>
      <c r="AJ22" s="14"/>
      <c r="AK22" s="14"/>
      <c r="AL22" s="14"/>
      <c r="AM22" s="14"/>
    </row>
    <row r="23" spans="1:39" x14ac:dyDescent="0.2">
      <c r="A23" s="250">
        <f t="shared" si="18"/>
        <v>226804.68</v>
      </c>
      <c r="B23" s="251">
        <f t="shared" si="19"/>
        <v>23247.49</v>
      </c>
      <c r="C23" s="252">
        <f t="shared" si="20"/>
        <v>0.19</v>
      </c>
      <c r="D23" s="250">
        <f t="shared" si="21"/>
        <v>259205.35</v>
      </c>
      <c r="E23" s="251">
        <f t="shared" si="22"/>
        <v>26568.55</v>
      </c>
      <c r="F23" s="252">
        <f t="shared" si="23"/>
        <v>0.19</v>
      </c>
      <c r="G23" s="250">
        <f t="shared" si="24"/>
        <v>291606.02</v>
      </c>
      <c r="H23" s="251">
        <f t="shared" si="25"/>
        <v>29889.62</v>
      </c>
      <c r="I23" s="252">
        <f t="shared" si="26"/>
        <v>0.19</v>
      </c>
      <c r="J23" s="250">
        <f t="shared" si="27"/>
        <v>324006.68</v>
      </c>
      <c r="K23" s="251">
        <f t="shared" si="28"/>
        <v>33210.68</v>
      </c>
      <c r="L23" s="252">
        <f t="shared" si="29"/>
        <v>0.19</v>
      </c>
      <c r="M23" s="250">
        <f t="shared" si="30"/>
        <v>356407.35</v>
      </c>
      <c r="N23" s="251">
        <f t="shared" si="31"/>
        <v>36531.760000000002</v>
      </c>
      <c r="O23" s="252">
        <f t="shared" si="32"/>
        <v>0.19</v>
      </c>
      <c r="P23" s="250">
        <v>388808.02</v>
      </c>
      <c r="Q23" s="251">
        <f t="shared" si="33"/>
        <v>39852.82</v>
      </c>
      <c r="R23" s="252">
        <v>0.19</v>
      </c>
      <c r="S23" s="170"/>
      <c r="T23" s="170"/>
      <c r="U23" s="170"/>
      <c r="V23" s="170"/>
      <c r="W23" s="170"/>
      <c r="X23" s="170"/>
      <c r="Y23" s="171"/>
      <c r="Z23" s="47"/>
      <c r="AA23" s="47"/>
      <c r="AB23" s="47"/>
      <c r="AC23" s="47"/>
      <c r="AD23" s="47"/>
      <c r="AE23" s="14"/>
      <c r="AF23" s="14"/>
      <c r="AG23" s="14"/>
      <c r="AH23" s="31"/>
      <c r="AI23" s="14"/>
      <c r="AJ23" s="14"/>
      <c r="AK23" s="14"/>
      <c r="AL23" s="14"/>
      <c r="AM23" s="14"/>
    </row>
    <row r="24" spans="1:39" x14ac:dyDescent="0.2">
      <c r="A24" s="250">
        <f t="shared" si="18"/>
        <v>340207.01</v>
      </c>
      <c r="B24" s="251">
        <f t="shared" si="19"/>
        <v>44793.93</v>
      </c>
      <c r="C24" s="252">
        <f t="shared" si="20"/>
        <v>0.23</v>
      </c>
      <c r="D24" s="250">
        <f t="shared" si="21"/>
        <v>388808.01</v>
      </c>
      <c r="E24" s="251">
        <f t="shared" si="22"/>
        <v>51193.06</v>
      </c>
      <c r="F24" s="252">
        <f t="shared" si="23"/>
        <v>0.23</v>
      </c>
      <c r="G24" s="250">
        <f t="shared" si="24"/>
        <v>437409.02</v>
      </c>
      <c r="H24" s="251">
        <f t="shared" si="25"/>
        <v>57592.19</v>
      </c>
      <c r="I24" s="252">
        <f t="shared" si="26"/>
        <v>0.23</v>
      </c>
      <c r="J24" s="250">
        <f t="shared" si="27"/>
        <v>486010.02</v>
      </c>
      <c r="K24" s="251">
        <f t="shared" si="28"/>
        <v>63991.31</v>
      </c>
      <c r="L24" s="252">
        <f t="shared" si="29"/>
        <v>0.23</v>
      </c>
      <c r="M24" s="250">
        <f t="shared" si="30"/>
        <v>534611.02</v>
      </c>
      <c r="N24" s="251">
        <f t="shared" si="31"/>
        <v>70390.459999999992</v>
      </c>
      <c r="O24" s="252">
        <f t="shared" si="32"/>
        <v>0.23</v>
      </c>
      <c r="P24" s="250">
        <v>583212.02</v>
      </c>
      <c r="Q24" s="251">
        <f t="shared" si="33"/>
        <v>76789.58</v>
      </c>
      <c r="R24" s="252">
        <v>0.23</v>
      </c>
      <c r="S24" s="170"/>
      <c r="T24" s="170"/>
      <c r="U24" s="170"/>
      <c r="V24" s="170"/>
      <c r="W24" s="170"/>
      <c r="X24" s="170"/>
      <c r="Y24" s="171"/>
      <c r="Z24" s="47"/>
      <c r="AA24" s="47"/>
      <c r="AB24" s="47"/>
      <c r="AC24" s="47"/>
      <c r="AD24" s="47"/>
      <c r="AE24" s="14"/>
      <c r="AF24" s="14"/>
      <c r="AG24" s="14"/>
      <c r="AH24" s="31"/>
      <c r="AI24" s="14"/>
      <c r="AJ24" s="14"/>
      <c r="AK24" s="14"/>
      <c r="AL24" s="14"/>
      <c r="AM24" s="14"/>
    </row>
    <row r="25" spans="1:39" x14ac:dyDescent="0.2">
      <c r="A25" s="250">
        <f t="shared" si="18"/>
        <v>453609.35</v>
      </c>
      <c r="B25" s="251">
        <f t="shared" si="19"/>
        <v>70876.47</v>
      </c>
      <c r="C25" s="252">
        <f t="shared" si="20"/>
        <v>0.27</v>
      </c>
      <c r="D25" s="250">
        <f t="shared" si="21"/>
        <v>518410.68</v>
      </c>
      <c r="E25" s="251">
        <f t="shared" si="22"/>
        <v>81001.67</v>
      </c>
      <c r="F25" s="252">
        <f t="shared" si="23"/>
        <v>0.27</v>
      </c>
      <c r="G25" s="250">
        <f t="shared" si="24"/>
        <v>583212.02</v>
      </c>
      <c r="H25" s="251">
        <f t="shared" si="25"/>
        <v>91126.88</v>
      </c>
      <c r="I25" s="252">
        <f t="shared" si="26"/>
        <v>0.27</v>
      </c>
      <c r="J25" s="250">
        <f t="shared" si="27"/>
        <v>648013.35</v>
      </c>
      <c r="K25" s="251">
        <f t="shared" si="28"/>
        <v>101252.07999999999</v>
      </c>
      <c r="L25" s="252">
        <f t="shared" si="29"/>
        <v>0.27</v>
      </c>
      <c r="M25" s="250">
        <f t="shared" si="30"/>
        <v>712814.69</v>
      </c>
      <c r="N25" s="251">
        <f t="shared" si="31"/>
        <v>111377.29999999999</v>
      </c>
      <c r="O25" s="252">
        <f t="shared" si="32"/>
        <v>0.27</v>
      </c>
      <c r="P25" s="250">
        <v>777616.02</v>
      </c>
      <c r="Q25" s="251">
        <f t="shared" si="33"/>
        <v>121502.5</v>
      </c>
      <c r="R25" s="252">
        <v>0.27</v>
      </c>
      <c r="S25" s="170"/>
      <c r="T25" s="170"/>
      <c r="U25" s="170"/>
      <c r="V25" s="170"/>
      <c r="W25" s="170"/>
      <c r="X25" s="170"/>
      <c r="Y25" s="171"/>
      <c r="Z25" s="47"/>
      <c r="AA25" s="47"/>
      <c r="AB25" s="47"/>
      <c r="AC25" s="47"/>
      <c r="AD25" s="47"/>
      <c r="AE25" s="14"/>
      <c r="AF25" s="14"/>
      <c r="AG25" s="14"/>
      <c r="AH25" s="31"/>
      <c r="AI25" s="14"/>
      <c r="AJ25" s="14"/>
      <c r="AK25" s="14"/>
      <c r="AL25" s="14"/>
      <c r="AM25" s="14"/>
    </row>
    <row r="26" spans="1:39" x14ac:dyDescent="0.2">
      <c r="A26" s="250">
        <f t="shared" si="18"/>
        <v>680414.02</v>
      </c>
      <c r="B26" s="251">
        <f t="shared" si="19"/>
        <v>132113.73000000001</v>
      </c>
      <c r="C26" s="252">
        <f t="shared" si="20"/>
        <v>0.31</v>
      </c>
      <c r="D26" s="250">
        <f t="shared" si="21"/>
        <v>777616.02</v>
      </c>
      <c r="E26" s="251">
        <f t="shared" si="22"/>
        <v>150987.10999999999</v>
      </c>
      <c r="F26" s="252">
        <f t="shared" si="23"/>
        <v>0.31</v>
      </c>
      <c r="G26" s="250">
        <f t="shared" si="24"/>
        <v>874818.02</v>
      </c>
      <c r="H26" s="251">
        <f t="shared" si="25"/>
        <v>169860.5</v>
      </c>
      <c r="I26" s="252">
        <f t="shared" si="26"/>
        <v>0.31</v>
      </c>
      <c r="J26" s="250">
        <f t="shared" si="27"/>
        <v>972020.03</v>
      </c>
      <c r="K26" s="251">
        <f t="shared" si="28"/>
        <v>188733.88</v>
      </c>
      <c r="L26" s="252">
        <f t="shared" si="29"/>
        <v>0.31</v>
      </c>
      <c r="M26" s="250">
        <f t="shared" si="30"/>
        <v>1069222.03</v>
      </c>
      <c r="N26" s="251">
        <f t="shared" si="31"/>
        <v>207607.27999999997</v>
      </c>
      <c r="O26" s="252">
        <f t="shared" si="32"/>
        <v>0.31</v>
      </c>
      <c r="P26" s="250">
        <v>1166424.03</v>
      </c>
      <c r="Q26" s="251">
        <f t="shared" si="33"/>
        <v>226480.66</v>
      </c>
      <c r="R26" s="252">
        <v>0.31</v>
      </c>
      <c r="S26" s="170"/>
      <c r="T26" s="170"/>
      <c r="U26" s="170"/>
      <c r="V26" s="170"/>
      <c r="W26" s="170"/>
      <c r="X26" s="170"/>
      <c r="Y26" s="171"/>
      <c r="Z26" s="47"/>
      <c r="AA26" s="47"/>
      <c r="AB26" s="47"/>
      <c r="AC26" s="47"/>
      <c r="AD26" s="47"/>
      <c r="AE26" s="14"/>
      <c r="AF26" s="14"/>
      <c r="AG26" s="14"/>
      <c r="AH26" s="31"/>
      <c r="AI26" s="14"/>
      <c r="AJ26" s="14"/>
      <c r="AK26" s="14"/>
      <c r="AL26" s="14"/>
      <c r="AM26" s="14"/>
    </row>
    <row r="27" spans="1:39" x14ac:dyDescent="0.2">
      <c r="A27" s="253">
        <f t="shared" si="18"/>
        <v>907218.71</v>
      </c>
      <c r="B27" s="254">
        <f t="shared" si="19"/>
        <v>202423.18</v>
      </c>
      <c r="C27" s="255">
        <f t="shared" si="20"/>
        <v>0.35</v>
      </c>
      <c r="D27" s="253">
        <f t="shared" si="21"/>
        <v>1036821.38</v>
      </c>
      <c r="E27" s="254">
        <f t="shared" si="22"/>
        <v>231340.77</v>
      </c>
      <c r="F27" s="255">
        <f t="shared" si="23"/>
        <v>0.35</v>
      </c>
      <c r="G27" s="253">
        <f t="shared" si="24"/>
        <v>1166424.05</v>
      </c>
      <c r="H27" s="254">
        <f t="shared" si="25"/>
        <v>260258.37</v>
      </c>
      <c r="I27" s="255">
        <f t="shared" si="26"/>
        <v>0.35</v>
      </c>
      <c r="J27" s="253">
        <f t="shared" si="27"/>
        <v>1296026.73</v>
      </c>
      <c r="K27" s="254">
        <f t="shared" si="28"/>
        <v>289175.96000000002</v>
      </c>
      <c r="L27" s="255">
        <f t="shared" si="29"/>
        <v>0.35</v>
      </c>
      <c r="M27" s="253">
        <f t="shared" si="30"/>
        <v>1425629.4</v>
      </c>
      <c r="N27" s="254">
        <f t="shared" si="31"/>
        <v>318093.55999999994</v>
      </c>
      <c r="O27" s="255">
        <f t="shared" si="32"/>
        <v>0.35</v>
      </c>
      <c r="P27" s="253">
        <v>1555232.07</v>
      </c>
      <c r="Q27" s="254">
        <f t="shared" si="33"/>
        <v>347011.15</v>
      </c>
      <c r="R27" s="255">
        <v>0.35</v>
      </c>
      <c r="S27" s="170"/>
      <c r="T27" s="170"/>
      <c r="U27" s="170"/>
      <c r="V27" s="170"/>
      <c r="W27" s="170"/>
      <c r="X27" s="170"/>
      <c r="Y27" s="171"/>
      <c r="Z27" s="47"/>
      <c r="AA27" s="47"/>
      <c r="AB27" s="47"/>
      <c r="AC27" s="47"/>
      <c r="AD27" s="47"/>
      <c r="AE27" s="14"/>
      <c r="AF27" s="14"/>
      <c r="AG27" s="14"/>
      <c r="AH27" s="31"/>
      <c r="AI27" s="14"/>
      <c r="AJ27" s="14"/>
      <c r="AK27" s="14"/>
      <c r="AL27" s="14"/>
      <c r="AM27" s="14"/>
    </row>
    <row r="28" spans="1:39" x14ac:dyDescent="0.2">
      <c r="A28" s="169"/>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1"/>
      <c r="Z28" s="47"/>
      <c r="AA28" s="47"/>
      <c r="AB28" s="47"/>
      <c r="AC28" s="47"/>
      <c r="AD28" s="47"/>
      <c r="AE28" s="14"/>
      <c r="AF28" s="14"/>
      <c r="AG28" s="14"/>
      <c r="AH28" s="31"/>
      <c r="AI28" s="14"/>
      <c r="AJ28" s="14"/>
      <c r="AK28" s="14"/>
      <c r="AL28" s="14"/>
      <c r="AM28" s="14"/>
    </row>
    <row r="29" spans="1:39" ht="25.5" x14ac:dyDescent="0.2">
      <c r="A29" s="170"/>
      <c r="B29" s="172" t="s">
        <v>80</v>
      </c>
      <c r="C29" s="173" t="s">
        <v>79</v>
      </c>
      <c r="D29" s="173" t="s">
        <v>81</v>
      </c>
      <c r="E29" s="173" t="s">
        <v>330</v>
      </c>
      <c r="F29" s="173"/>
      <c r="G29" s="173"/>
      <c r="H29" s="173"/>
      <c r="I29" s="173"/>
      <c r="J29" s="173"/>
      <c r="K29" s="173"/>
      <c r="L29" s="173"/>
      <c r="M29" s="173"/>
      <c r="N29" s="173"/>
      <c r="O29" s="173"/>
      <c r="P29" s="173"/>
      <c r="Q29" s="174"/>
      <c r="R29" s="174"/>
      <c r="S29" s="174"/>
      <c r="T29" s="170"/>
      <c r="U29" s="170"/>
      <c r="V29" s="170"/>
      <c r="W29" s="170"/>
      <c r="X29" s="170"/>
      <c r="Y29" s="171"/>
      <c r="Z29" s="47"/>
      <c r="AA29" s="47"/>
      <c r="AB29" s="47"/>
      <c r="AC29" s="47"/>
      <c r="AD29" s="47"/>
      <c r="AE29" s="14"/>
      <c r="AF29" s="14"/>
      <c r="AG29" s="14"/>
      <c r="AH29" s="31"/>
      <c r="AI29" s="14"/>
      <c r="AJ29" s="14"/>
      <c r="AK29" s="14"/>
      <c r="AL29" s="14"/>
      <c r="AM29" s="14"/>
    </row>
    <row r="30" spans="1:39" x14ac:dyDescent="0.2">
      <c r="A30" s="170"/>
      <c r="B30" s="172"/>
      <c r="C30" s="173">
        <v>1.22</v>
      </c>
      <c r="D30" s="175"/>
      <c r="E30" s="173"/>
      <c r="F30" s="173"/>
      <c r="G30" s="173"/>
      <c r="H30" s="173"/>
      <c r="I30" s="173"/>
      <c r="J30" s="173"/>
      <c r="K30" s="173"/>
      <c r="L30" s="173"/>
      <c r="M30" s="173"/>
      <c r="N30" s="173"/>
      <c r="O30" s="173"/>
      <c r="P30" s="173"/>
      <c r="Q30" s="174"/>
      <c r="R30" s="174"/>
      <c r="S30" s="174"/>
      <c r="T30" s="170"/>
      <c r="U30" s="170"/>
      <c r="V30" s="170"/>
      <c r="W30" s="170"/>
      <c r="X30" s="170"/>
      <c r="Y30" s="171"/>
      <c r="Z30" s="47"/>
      <c r="AA30" s="47"/>
      <c r="AB30" s="47"/>
      <c r="AC30" s="47"/>
      <c r="AD30" s="47"/>
      <c r="AE30" s="14"/>
      <c r="AF30" s="14"/>
      <c r="AG30" s="14"/>
      <c r="AH30" s="31"/>
      <c r="AI30" s="14"/>
      <c r="AJ30" s="14"/>
      <c r="AK30" s="14"/>
      <c r="AL30" s="14"/>
      <c r="AM30" s="14"/>
    </row>
    <row r="31" spans="1:39" ht="13.5" thickBot="1" x14ac:dyDescent="0.25">
      <c r="A31" s="176">
        <v>1</v>
      </c>
      <c r="B31" s="177">
        <v>0</v>
      </c>
      <c r="C31" s="177">
        <v>1</v>
      </c>
      <c r="D31" s="177">
        <v>2</v>
      </c>
      <c r="E31" s="177">
        <v>3</v>
      </c>
      <c r="F31" s="177">
        <v>4</v>
      </c>
      <c r="G31" s="177">
        <v>5</v>
      </c>
      <c r="H31" s="177">
        <v>6</v>
      </c>
      <c r="I31" s="177">
        <v>7</v>
      </c>
      <c r="J31" s="177">
        <v>8</v>
      </c>
      <c r="K31" s="177">
        <v>9</v>
      </c>
      <c r="L31" s="177">
        <v>10</v>
      </c>
      <c r="M31" s="177">
        <v>11</v>
      </c>
      <c r="N31" s="177">
        <v>12</v>
      </c>
      <c r="O31" s="177">
        <v>13</v>
      </c>
      <c r="P31" s="177">
        <v>14</v>
      </c>
      <c r="Q31" s="170"/>
      <c r="R31" s="170"/>
      <c r="S31" s="170"/>
      <c r="T31" s="170"/>
      <c r="U31" s="170"/>
      <c r="V31" s="170"/>
      <c r="W31" s="170"/>
      <c r="X31" s="170"/>
      <c r="Y31" s="171"/>
      <c r="Z31" s="47"/>
      <c r="AA31" s="47"/>
      <c r="AB31" s="47"/>
      <c r="AC31" s="47"/>
      <c r="AD31" s="47"/>
      <c r="AE31" s="14"/>
      <c r="AF31" s="14"/>
      <c r="AG31" s="14"/>
      <c r="AH31" s="31"/>
      <c r="AI31" s="14"/>
      <c r="AJ31" s="14"/>
      <c r="AK31" s="14"/>
      <c r="AL31" s="14"/>
      <c r="AM31" s="14"/>
    </row>
    <row r="32" spans="1:39" ht="13.5" thickBot="1" x14ac:dyDescent="0.25">
      <c r="A32" s="170"/>
      <c r="B32" s="455" t="s">
        <v>74</v>
      </c>
      <c r="C32" s="453"/>
      <c r="D32" s="453"/>
      <c r="E32" s="453"/>
      <c r="F32" s="453"/>
      <c r="G32" s="453"/>
      <c r="H32" s="453"/>
      <c r="I32" s="453"/>
      <c r="J32" s="453"/>
      <c r="K32" s="453"/>
      <c r="L32" s="453"/>
      <c r="M32" s="453"/>
      <c r="N32" s="453"/>
      <c r="O32" s="453"/>
      <c r="P32" s="454"/>
      <c r="Q32" s="170"/>
      <c r="R32" s="170"/>
      <c r="S32" s="170"/>
      <c r="T32" s="170"/>
      <c r="U32" s="170"/>
      <c r="V32" s="170"/>
      <c r="W32" s="170"/>
      <c r="AC32" s="47"/>
      <c r="AD32" s="47"/>
      <c r="AE32" s="178"/>
      <c r="AF32" s="178"/>
      <c r="AG32" s="187"/>
      <c r="AH32" s="178"/>
      <c r="AI32" s="14"/>
      <c r="AJ32" s="14"/>
      <c r="AK32" s="14"/>
      <c r="AL32" s="14"/>
      <c r="AM32" s="14"/>
    </row>
    <row r="33" spans="1:39" x14ac:dyDescent="0.2">
      <c r="A33" s="8" t="s">
        <v>26</v>
      </c>
      <c r="B33" s="179">
        <v>1</v>
      </c>
      <c r="C33" s="179">
        <v>2</v>
      </c>
      <c r="D33" s="179">
        <v>3</v>
      </c>
      <c r="E33" s="179">
        <v>4</v>
      </c>
      <c r="F33" s="179">
        <v>5</v>
      </c>
      <c r="G33" s="179">
        <v>6</v>
      </c>
      <c r="H33" s="179">
        <v>7</v>
      </c>
      <c r="I33" s="179">
        <v>8</v>
      </c>
      <c r="J33" s="179">
        <v>9</v>
      </c>
      <c r="K33" s="179">
        <v>10</v>
      </c>
      <c r="L33" s="179">
        <v>11</v>
      </c>
      <c r="M33" s="179">
        <v>12</v>
      </c>
      <c r="N33" s="179">
        <v>13</v>
      </c>
      <c r="O33" s="179">
        <v>14</v>
      </c>
      <c r="P33" s="179">
        <v>15</v>
      </c>
      <c r="Q33" s="170"/>
      <c r="R33" s="170"/>
      <c r="S33" s="170"/>
      <c r="T33" s="170"/>
      <c r="U33" s="170"/>
      <c r="V33" s="170"/>
      <c r="W33" s="170"/>
      <c r="AC33" s="47"/>
      <c r="AD33" s="47"/>
      <c r="AE33" s="178"/>
      <c r="AF33" s="178"/>
      <c r="AG33" s="187"/>
      <c r="AH33" s="178"/>
      <c r="AI33" s="14"/>
      <c r="AJ33" s="14"/>
      <c r="AK33" s="14"/>
      <c r="AL33" s="14"/>
      <c r="AM33" s="14"/>
    </row>
    <row r="34" spans="1:39" x14ac:dyDescent="0.2">
      <c r="A34" s="8">
        <v>0</v>
      </c>
      <c r="B34" s="256">
        <v>0</v>
      </c>
      <c r="C34" s="257">
        <v>0</v>
      </c>
      <c r="D34" s="257">
        <v>0</v>
      </c>
      <c r="E34" s="257">
        <v>0</v>
      </c>
      <c r="F34" s="170"/>
      <c r="G34" s="170"/>
      <c r="H34" s="170"/>
      <c r="I34" s="9"/>
      <c r="J34" s="170"/>
      <c r="K34" s="170"/>
      <c r="L34" s="170"/>
      <c r="M34" s="170"/>
      <c r="N34" s="170"/>
      <c r="O34" s="170"/>
      <c r="P34" s="170"/>
      <c r="Q34" s="170"/>
      <c r="R34" s="170"/>
      <c r="S34" s="170"/>
      <c r="T34" s="170"/>
      <c r="U34" s="170"/>
      <c r="V34" s="170"/>
      <c r="W34" s="170"/>
      <c r="AC34" s="47"/>
      <c r="AD34" s="47"/>
      <c r="AE34" s="178"/>
      <c r="AF34" s="178"/>
      <c r="AG34" s="187"/>
      <c r="AH34" s="178"/>
      <c r="AI34" s="14"/>
      <c r="AJ34" s="14"/>
      <c r="AK34" s="14"/>
      <c r="AL34" s="14"/>
      <c r="AM34" s="14"/>
    </row>
    <row r="35" spans="1:39" x14ac:dyDescent="0.2">
      <c r="A35" s="8">
        <v>1</v>
      </c>
      <c r="B35" s="256">
        <f t="shared" ref="B35:B44" si="34">+ROUND($B$47/12*A35,2)</f>
        <v>21047.07</v>
      </c>
      <c r="C35" s="256">
        <f t="shared" ref="C35:C44" si="35">+ROUND(B35*1.22,2)</f>
        <v>25677.43</v>
      </c>
      <c r="D35" s="256"/>
      <c r="E35" s="257"/>
      <c r="F35" s="170"/>
      <c r="G35" s="245" t="s">
        <v>446</v>
      </c>
      <c r="H35" s="170"/>
      <c r="I35" s="9"/>
      <c r="J35" s="170"/>
      <c r="K35" s="170"/>
      <c r="L35" s="170"/>
      <c r="M35" s="14"/>
      <c r="N35" s="14"/>
      <c r="O35" s="14"/>
      <c r="P35" s="170"/>
      <c r="Q35" s="170"/>
      <c r="R35" s="170"/>
      <c r="S35" s="170"/>
      <c r="T35" s="170"/>
      <c r="U35" s="170"/>
      <c r="V35" s="170"/>
      <c r="W35" s="170"/>
      <c r="AC35" s="47"/>
      <c r="AD35" s="47"/>
      <c r="AE35" s="178"/>
      <c r="AF35" s="178"/>
      <c r="AG35" s="187"/>
      <c r="AH35" s="178"/>
      <c r="AI35" s="14"/>
      <c r="AJ35" s="14"/>
      <c r="AK35" s="14"/>
      <c r="AL35" s="14"/>
      <c r="AM35" s="14"/>
    </row>
    <row r="36" spans="1:39" x14ac:dyDescent="0.2">
      <c r="A36" s="8">
        <v>2</v>
      </c>
      <c r="B36" s="256">
        <f t="shared" si="34"/>
        <v>42094.14</v>
      </c>
      <c r="C36" s="256">
        <f t="shared" si="35"/>
        <v>51354.85</v>
      </c>
      <c r="D36" s="256"/>
      <c r="E36" s="256"/>
      <c r="F36" s="9"/>
      <c r="G36" s="243" t="s">
        <v>433</v>
      </c>
      <c r="H36" s="9"/>
      <c r="I36" s="9"/>
      <c r="J36" s="9"/>
      <c r="K36" s="9"/>
      <c r="L36" s="9"/>
      <c r="M36" s="9"/>
      <c r="N36" s="9"/>
      <c r="O36" s="9"/>
      <c r="P36" s="9"/>
      <c r="Q36" s="170"/>
      <c r="R36" s="170"/>
      <c r="S36" s="170"/>
      <c r="T36" s="170"/>
      <c r="U36" s="170"/>
      <c r="V36" s="170"/>
      <c r="W36" s="170"/>
      <c r="AC36" s="47"/>
      <c r="AD36" s="47"/>
      <c r="AE36" s="14"/>
      <c r="AF36" s="14"/>
      <c r="AG36" s="14"/>
      <c r="AH36" s="31"/>
      <c r="AI36" s="14"/>
      <c r="AJ36" s="14"/>
      <c r="AK36" s="14"/>
      <c r="AL36" s="14"/>
      <c r="AM36" s="14"/>
    </row>
    <row r="37" spans="1:39" x14ac:dyDescent="0.2">
      <c r="A37" s="8">
        <v>3</v>
      </c>
      <c r="B37" s="256">
        <f t="shared" si="34"/>
        <v>63141.21</v>
      </c>
      <c r="C37" s="256">
        <f t="shared" si="35"/>
        <v>77032.28</v>
      </c>
      <c r="D37" s="256"/>
      <c r="E37" s="256"/>
      <c r="F37" s="9"/>
      <c r="G37" s="9"/>
      <c r="H37" s="9"/>
      <c r="I37" s="9"/>
      <c r="J37" s="9"/>
      <c r="K37" s="9"/>
      <c r="L37" s="9"/>
      <c r="M37" s="9"/>
      <c r="N37" s="9"/>
      <c r="O37" s="9"/>
      <c r="P37" s="9"/>
      <c r="Q37" s="170"/>
      <c r="R37" s="170"/>
      <c r="S37" s="170"/>
      <c r="T37" s="170"/>
      <c r="U37" s="170"/>
      <c r="V37" s="170"/>
      <c r="W37" s="170"/>
      <c r="AC37" s="47"/>
      <c r="AD37" s="47"/>
      <c r="AE37" s="14"/>
      <c r="AF37" s="14"/>
      <c r="AG37" s="14"/>
      <c r="AH37" s="31"/>
      <c r="AI37" s="14"/>
      <c r="AJ37" s="14"/>
      <c r="AK37" s="14"/>
      <c r="AL37" s="14"/>
      <c r="AM37" s="14"/>
    </row>
    <row r="38" spans="1:39" x14ac:dyDescent="0.2">
      <c r="A38" s="8">
        <v>4</v>
      </c>
      <c r="B38" s="256">
        <f t="shared" si="34"/>
        <v>84188.28</v>
      </c>
      <c r="C38" s="256">
        <f t="shared" si="35"/>
        <v>102709.7</v>
      </c>
      <c r="D38" s="256"/>
      <c r="E38" s="256"/>
      <c r="F38" s="9"/>
      <c r="G38" s="9"/>
      <c r="H38" s="9"/>
      <c r="I38" s="9"/>
      <c r="J38" s="9"/>
      <c r="K38" s="9"/>
      <c r="L38" s="9"/>
      <c r="M38" s="9"/>
      <c r="N38" s="9"/>
      <c r="O38" s="9"/>
      <c r="P38" s="9"/>
      <c r="Q38" s="170"/>
      <c r="R38" s="170"/>
      <c r="S38" s="170"/>
      <c r="T38" s="170"/>
      <c r="U38" s="170"/>
      <c r="V38" s="170"/>
      <c r="W38" s="170"/>
      <c r="AC38" s="47"/>
      <c r="AD38" s="47"/>
      <c r="AE38" s="450"/>
      <c r="AF38" s="451"/>
      <c r="AG38" s="14"/>
      <c r="AH38" s="31"/>
      <c r="AI38" s="14"/>
      <c r="AJ38" s="14"/>
      <c r="AK38" s="14"/>
      <c r="AL38" s="14"/>
      <c r="AM38" s="14"/>
    </row>
    <row r="39" spans="1:39" x14ac:dyDescent="0.2">
      <c r="A39" s="8">
        <v>5</v>
      </c>
      <c r="B39" s="256">
        <f t="shared" si="34"/>
        <v>105235.35</v>
      </c>
      <c r="C39" s="256">
        <f t="shared" si="35"/>
        <v>128387.13</v>
      </c>
      <c r="D39" s="256"/>
      <c r="E39" s="256"/>
      <c r="F39" s="9"/>
      <c r="G39" s="9"/>
      <c r="H39" s="9"/>
      <c r="I39" s="9"/>
      <c r="J39" s="9"/>
      <c r="K39" s="9"/>
      <c r="L39" s="9"/>
      <c r="M39" s="9"/>
      <c r="N39" s="9"/>
      <c r="O39" s="9"/>
      <c r="P39" s="9"/>
      <c r="Q39" s="170"/>
      <c r="R39" s="170"/>
      <c r="S39" s="170"/>
      <c r="T39" s="170"/>
      <c r="U39" s="170"/>
      <c r="V39" s="170"/>
      <c r="W39" s="170"/>
      <c r="AC39" s="47"/>
      <c r="AD39" s="47"/>
      <c r="AE39" s="181"/>
      <c r="AF39" s="181"/>
      <c r="AG39" s="14"/>
      <c r="AH39" s="31"/>
      <c r="AI39" s="14"/>
      <c r="AJ39" s="14"/>
      <c r="AK39" s="14"/>
      <c r="AL39" s="14"/>
      <c r="AM39" s="14"/>
    </row>
    <row r="40" spans="1:39" x14ac:dyDescent="0.2">
      <c r="A40" s="8">
        <v>6</v>
      </c>
      <c r="B40" s="256">
        <f t="shared" si="34"/>
        <v>126282.42</v>
      </c>
      <c r="C40" s="256">
        <f t="shared" si="35"/>
        <v>154064.54999999999</v>
      </c>
      <c r="D40" s="256"/>
      <c r="E40" s="256"/>
      <c r="F40" s="9"/>
      <c r="G40" s="9"/>
      <c r="H40" s="9"/>
      <c r="I40" s="9"/>
      <c r="J40" s="9"/>
      <c r="K40" s="9"/>
      <c r="L40" s="9"/>
      <c r="M40" s="9"/>
      <c r="N40" s="9"/>
      <c r="O40" s="9"/>
      <c r="P40" s="9"/>
      <c r="Q40" s="170"/>
      <c r="R40" s="170"/>
      <c r="S40" s="170"/>
      <c r="T40" s="170"/>
      <c r="U40" s="170"/>
      <c r="V40" s="170"/>
      <c r="W40" s="170"/>
      <c r="AC40" s="47"/>
      <c r="AD40" s="47"/>
      <c r="AE40" s="188"/>
      <c r="AF40" s="188"/>
      <c r="AG40" s="14"/>
      <c r="AH40" s="31"/>
      <c r="AI40" s="14"/>
      <c r="AJ40" s="14"/>
      <c r="AK40" s="14"/>
      <c r="AL40" s="14"/>
      <c r="AM40" s="14"/>
    </row>
    <row r="41" spans="1:39" x14ac:dyDescent="0.2">
      <c r="A41" s="8">
        <v>7</v>
      </c>
      <c r="B41" s="256">
        <f t="shared" si="34"/>
        <v>147329.49</v>
      </c>
      <c r="C41" s="256">
        <f t="shared" si="35"/>
        <v>179741.98</v>
      </c>
      <c r="D41" s="256"/>
      <c r="E41" s="256"/>
      <c r="F41" s="9"/>
      <c r="G41" s="9"/>
      <c r="H41" s="9"/>
      <c r="I41" s="9"/>
      <c r="J41" s="9"/>
      <c r="K41" s="9"/>
      <c r="L41" s="9"/>
      <c r="M41" s="9"/>
      <c r="N41" s="9"/>
      <c r="O41" s="9"/>
      <c r="P41" s="9"/>
      <c r="Q41" s="170"/>
      <c r="R41" s="170"/>
      <c r="S41" s="170"/>
      <c r="T41" s="170"/>
      <c r="U41" s="170"/>
      <c r="V41" s="170"/>
      <c r="W41" s="170"/>
      <c r="AC41" s="47"/>
      <c r="AD41" s="47"/>
      <c r="AE41" s="188"/>
      <c r="AF41" s="188"/>
      <c r="AG41" s="14"/>
      <c r="AH41" s="31"/>
      <c r="AI41" s="14"/>
      <c r="AJ41" s="14"/>
      <c r="AK41" s="14"/>
      <c r="AL41" s="14"/>
      <c r="AM41" s="14"/>
    </row>
    <row r="42" spans="1:39" x14ac:dyDescent="0.2">
      <c r="A42" s="8">
        <v>8</v>
      </c>
      <c r="B42" s="256">
        <f t="shared" si="34"/>
        <v>168376.56</v>
      </c>
      <c r="C42" s="256">
        <f t="shared" si="35"/>
        <v>205419.4</v>
      </c>
      <c r="D42" s="256"/>
      <c r="E42" s="256"/>
      <c r="F42" s="9"/>
      <c r="G42" s="9"/>
      <c r="H42" s="9"/>
      <c r="I42" s="9"/>
      <c r="J42" s="9"/>
      <c r="K42" s="9"/>
      <c r="L42" s="9"/>
      <c r="M42" s="9"/>
      <c r="N42" s="9"/>
      <c r="O42" s="9"/>
      <c r="P42" s="9"/>
      <c r="Q42" s="170"/>
      <c r="R42" s="170"/>
      <c r="S42" s="170"/>
      <c r="T42" s="170"/>
      <c r="U42" s="170"/>
      <c r="V42" s="170"/>
      <c r="W42" s="170"/>
      <c r="AC42" s="47"/>
      <c r="AD42" s="47"/>
      <c r="AE42" s="188"/>
      <c r="AF42" s="188"/>
      <c r="AG42" s="14"/>
      <c r="AH42" s="31"/>
      <c r="AI42" s="14"/>
      <c r="AJ42" s="14"/>
      <c r="AK42" s="14"/>
      <c r="AL42" s="14"/>
      <c r="AM42" s="14"/>
    </row>
    <row r="43" spans="1:39" x14ac:dyDescent="0.2">
      <c r="A43" s="8">
        <v>9</v>
      </c>
      <c r="B43" s="256">
        <f t="shared" si="34"/>
        <v>189423.63</v>
      </c>
      <c r="C43" s="256">
        <f t="shared" si="35"/>
        <v>231096.83</v>
      </c>
      <c r="D43" s="256"/>
      <c r="E43" s="256"/>
      <c r="F43" s="9"/>
      <c r="G43" s="9"/>
      <c r="H43" s="9"/>
      <c r="I43" s="9"/>
      <c r="J43" s="9"/>
      <c r="K43" s="9"/>
      <c r="L43" s="9"/>
      <c r="M43" s="9"/>
      <c r="N43" s="9"/>
      <c r="O43" s="9"/>
      <c r="P43" s="9"/>
      <c r="Q43" s="170"/>
      <c r="R43" s="170"/>
      <c r="S43" s="170"/>
      <c r="T43" s="170"/>
      <c r="U43" s="170"/>
      <c r="V43" s="170"/>
      <c r="W43" s="170"/>
      <c r="AC43" s="47"/>
      <c r="AD43" s="47"/>
      <c r="AE43" s="188"/>
      <c r="AF43" s="188"/>
      <c r="AG43" s="14"/>
      <c r="AH43" s="31"/>
      <c r="AI43" s="14"/>
      <c r="AJ43" s="14"/>
      <c r="AK43" s="14"/>
      <c r="AL43" s="14"/>
      <c r="AM43" s="14"/>
    </row>
    <row r="44" spans="1:39" x14ac:dyDescent="0.2">
      <c r="A44" s="8">
        <v>10</v>
      </c>
      <c r="B44" s="256">
        <f t="shared" si="34"/>
        <v>210470.7</v>
      </c>
      <c r="C44" s="256">
        <f t="shared" si="35"/>
        <v>256774.25</v>
      </c>
      <c r="D44" s="256"/>
      <c r="E44" s="256"/>
      <c r="F44" s="9"/>
      <c r="G44" s="9"/>
      <c r="H44" s="9"/>
      <c r="I44" s="9"/>
      <c r="J44" s="9"/>
      <c r="K44" s="9"/>
      <c r="L44" s="9"/>
      <c r="M44" s="9"/>
      <c r="N44" s="9"/>
      <c r="O44" s="9"/>
      <c r="P44" s="9"/>
      <c r="Q44" s="170"/>
      <c r="R44" s="170"/>
      <c r="S44" s="170"/>
      <c r="T44" s="170"/>
      <c r="U44" s="170"/>
      <c r="V44" s="170"/>
      <c r="W44" s="170"/>
      <c r="AC44" s="47"/>
      <c r="AD44" s="47"/>
      <c r="AE44" s="188"/>
      <c r="AF44" s="188"/>
      <c r="AG44" s="14"/>
      <c r="AH44" s="31"/>
      <c r="AI44" s="14"/>
      <c r="AJ44" s="14"/>
      <c r="AK44" s="14"/>
      <c r="AL44" s="14"/>
      <c r="AM44" s="14"/>
    </row>
    <row r="45" spans="1:39" x14ac:dyDescent="0.2">
      <c r="A45" s="8">
        <v>11</v>
      </c>
      <c r="B45" s="256">
        <f t="shared" ref="B45" si="36">+ROUND($B$47/12*A45,2)</f>
        <v>231517.77</v>
      </c>
      <c r="C45" s="256">
        <f t="shared" ref="C45" si="37">+ROUND(B45*1.22,2)</f>
        <v>282451.68</v>
      </c>
      <c r="D45" s="256"/>
      <c r="E45" s="256"/>
      <c r="F45" s="9"/>
      <c r="G45" s="9"/>
      <c r="H45" s="9"/>
      <c r="I45" s="9"/>
      <c r="J45" s="9"/>
      <c r="K45" s="9"/>
      <c r="L45" s="9"/>
      <c r="M45" s="9"/>
      <c r="N45" s="9"/>
      <c r="O45" s="9"/>
      <c r="P45" s="9"/>
      <c r="Q45" s="170"/>
      <c r="R45" s="170"/>
      <c r="S45" s="170"/>
      <c r="T45" s="170"/>
      <c r="U45" s="170"/>
      <c r="V45" s="170"/>
      <c r="W45" s="170"/>
      <c r="AC45" s="47"/>
      <c r="AD45" s="47"/>
      <c r="AE45" s="188"/>
      <c r="AF45" s="188"/>
      <c r="AG45" s="14"/>
      <c r="AH45" s="31"/>
      <c r="AI45" s="14"/>
      <c r="AJ45" s="14"/>
      <c r="AK45" s="14"/>
      <c r="AL45" s="14"/>
      <c r="AM45" s="14"/>
    </row>
    <row r="46" spans="1:39" x14ac:dyDescent="0.2">
      <c r="A46" s="8">
        <v>12</v>
      </c>
      <c r="B46" s="256">
        <f>+B47</f>
        <v>252564.84</v>
      </c>
      <c r="C46" s="256">
        <f>+C47</f>
        <v>308129.12</v>
      </c>
      <c r="D46" s="256"/>
      <c r="E46" s="256"/>
      <c r="F46" s="9"/>
      <c r="G46" s="9"/>
      <c r="H46" s="9"/>
      <c r="I46" s="9"/>
      <c r="J46" s="9"/>
      <c r="K46" s="9"/>
      <c r="L46" s="9"/>
      <c r="M46" s="9"/>
      <c r="N46" s="9"/>
      <c r="O46" s="9"/>
      <c r="P46" s="9"/>
      <c r="Q46" s="170"/>
      <c r="R46" s="170"/>
      <c r="S46" s="170"/>
      <c r="T46" s="170"/>
      <c r="U46" s="170"/>
      <c r="V46" s="170"/>
      <c r="W46" s="170"/>
      <c r="AC46" s="47"/>
      <c r="AD46" s="47"/>
      <c r="AE46" s="188"/>
      <c r="AF46" s="188"/>
      <c r="AG46" s="14"/>
      <c r="AH46" s="31"/>
      <c r="AI46" s="14"/>
      <c r="AJ46" s="14"/>
      <c r="AK46" s="14"/>
      <c r="AL46" s="14"/>
      <c r="AM46" s="14"/>
    </row>
    <row r="47" spans="1:39" ht="13.5" thickBot="1" x14ac:dyDescent="0.25">
      <c r="A47" s="8">
        <v>13</v>
      </c>
      <c r="B47" s="256">
        <v>252564.84</v>
      </c>
      <c r="C47" s="256">
        <v>308129.12</v>
      </c>
      <c r="D47" s="256"/>
      <c r="E47" s="256"/>
      <c r="F47" s="9"/>
      <c r="G47" s="9"/>
      <c r="H47" s="9"/>
      <c r="I47" s="9"/>
      <c r="J47" s="9"/>
      <c r="K47" s="9"/>
      <c r="L47" s="9"/>
      <c r="M47" s="9"/>
      <c r="N47" s="9"/>
      <c r="O47" s="9"/>
      <c r="P47" s="9"/>
      <c r="Q47" s="170"/>
      <c r="R47" s="170"/>
      <c r="S47" s="170"/>
      <c r="T47" s="170"/>
      <c r="U47" s="170"/>
      <c r="V47" s="170"/>
      <c r="W47" s="170"/>
      <c r="AC47" s="47"/>
      <c r="AD47" s="47"/>
      <c r="AE47" s="188"/>
      <c r="AF47" s="188"/>
      <c r="AG47" s="14"/>
      <c r="AH47" s="31"/>
      <c r="AI47" s="14"/>
      <c r="AJ47" s="14"/>
      <c r="AK47" s="14"/>
      <c r="AL47" s="14"/>
      <c r="AM47" s="14"/>
    </row>
    <row r="48" spans="1:39" ht="13.5" thickBot="1" x14ac:dyDescent="0.25">
      <c r="A48" s="170"/>
      <c r="B48" s="455" t="s">
        <v>75</v>
      </c>
      <c r="C48" s="453"/>
      <c r="D48" s="453"/>
      <c r="E48" s="453"/>
      <c r="F48" s="453"/>
      <c r="G48" s="453"/>
      <c r="H48" s="453"/>
      <c r="I48" s="453"/>
      <c r="J48" s="453"/>
      <c r="K48" s="453"/>
      <c r="L48" s="453"/>
      <c r="M48" s="453"/>
      <c r="N48" s="453"/>
      <c r="O48" s="453"/>
      <c r="P48" s="454"/>
      <c r="Q48" s="170"/>
      <c r="R48" s="170"/>
      <c r="S48" s="170"/>
      <c r="T48" s="170"/>
      <c r="U48" s="170"/>
      <c r="V48" s="170"/>
      <c r="W48" s="170"/>
      <c r="X48" s="170"/>
      <c r="Y48" s="170"/>
      <c r="Z48" s="170"/>
      <c r="AA48" s="170"/>
      <c r="AB48" s="47"/>
      <c r="AC48" s="47"/>
      <c r="AD48" s="47"/>
      <c r="AE48" s="188"/>
      <c r="AF48" s="188"/>
      <c r="AG48" s="14"/>
      <c r="AH48" s="31"/>
      <c r="AI48" s="14"/>
      <c r="AJ48" s="14"/>
      <c r="AK48" s="14"/>
      <c r="AL48" s="14"/>
      <c r="AM48" s="14"/>
    </row>
    <row r="49" spans="1:39" x14ac:dyDescent="0.2">
      <c r="A49" s="8" t="s">
        <v>26</v>
      </c>
      <c r="B49" s="179">
        <v>1</v>
      </c>
      <c r="C49" s="179">
        <v>2</v>
      </c>
      <c r="D49" s="179">
        <v>3</v>
      </c>
      <c r="E49" s="179">
        <v>4</v>
      </c>
      <c r="F49" s="179">
        <v>5</v>
      </c>
      <c r="G49" s="179">
        <v>6</v>
      </c>
      <c r="H49" s="179">
        <v>7</v>
      </c>
      <c r="I49" s="179">
        <v>8</v>
      </c>
      <c r="J49" s="179">
        <v>9</v>
      </c>
      <c r="K49" s="179">
        <v>10</v>
      </c>
      <c r="L49" s="179">
        <v>11</v>
      </c>
      <c r="M49" s="179">
        <v>12</v>
      </c>
      <c r="N49" s="179">
        <v>13</v>
      </c>
      <c r="O49" s="179">
        <v>14</v>
      </c>
      <c r="P49" s="179">
        <v>15</v>
      </c>
      <c r="Q49" s="170"/>
      <c r="R49" s="170"/>
      <c r="S49" s="170"/>
      <c r="T49" s="170"/>
      <c r="U49" s="170"/>
      <c r="V49" s="170"/>
      <c r="W49" s="170"/>
      <c r="X49" s="170"/>
      <c r="Y49" s="170"/>
      <c r="Z49" s="170"/>
      <c r="AA49" s="170"/>
      <c r="AB49" s="47"/>
      <c r="AC49" s="47"/>
      <c r="AD49" s="47"/>
      <c r="AE49" s="188"/>
      <c r="AF49" s="188"/>
      <c r="AG49" s="14"/>
      <c r="AH49" s="31"/>
      <c r="AI49" s="14"/>
      <c r="AJ49" s="14"/>
      <c r="AK49" s="14"/>
      <c r="AL49" s="14"/>
      <c r="AM49" s="14"/>
    </row>
    <row r="50" spans="1:39" x14ac:dyDescent="0.2">
      <c r="A50" s="8">
        <v>0</v>
      </c>
      <c r="B50" s="249">
        <v>0</v>
      </c>
      <c r="C50" s="249">
        <v>0</v>
      </c>
      <c r="D50" s="249">
        <v>0</v>
      </c>
      <c r="E50" s="249">
        <v>0</v>
      </c>
      <c r="F50" s="170"/>
      <c r="G50" s="170"/>
      <c r="H50" s="170"/>
      <c r="I50" s="170"/>
      <c r="J50" s="170"/>
      <c r="K50" s="170"/>
      <c r="L50" s="170"/>
      <c r="M50" s="170"/>
      <c r="N50" s="170"/>
      <c r="O50" s="170"/>
      <c r="P50" s="170"/>
      <c r="Q50" s="170"/>
      <c r="R50" s="170"/>
      <c r="S50" s="170"/>
      <c r="T50" s="170"/>
      <c r="U50" s="170"/>
      <c r="V50" s="170"/>
      <c r="W50" s="170"/>
      <c r="X50" s="8">
        <v>0</v>
      </c>
      <c r="Y50" s="14" t="s">
        <v>80</v>
      </c>
      <c r="Z50" s="170"/>
      <c r="AA50" s="170"/>
      <c r="AB50" s="47"/>
      <c r="AC50" s="47"/>
      <c r="AD50" s="47"/>
      <c r="AE50" s="188"/>
      <c r="AF50" s="188"/>
      <c r="AG50" s="14"/>
      <c r="AH50" s="31"/>
      <c r="AI50" s="14"/>
      <c r="AJ50" s="14"/>
      <c r="AK50" s="14"/>
      <c r="AL50" s="14"/>
      <c r="AM50" s="14"/>
    </row>
    <row r="51" spans="1:39" x14ac:dyDescent="0.2">
      <c r="A51" s="8">
        <v>1</v>
      </c>
      <c r="B51" s="246">
        <f t="shared" ref="B51:B60" si="38">+ROUND($B$63/12*A51,2)</f>
        <v>101025.94</v>
      </c>
      <c r="C51" s="246">
        <f t="shared" ref="C51:C60" si="39">+ROUND(B51*1.22,2)</f>
        <v>123251.65</v>
      </c>
      <c r="D51" s="249">
        <v>0</v>
      </c>
      <c r="E51" s="249">
        <v>0</v>
      </c>
      <c r="F51" s="170"/>
      <c r="G51" s="170"/>
      <c r="H51" s="170"/>
      <c r="I51" s="170"/>
      <c r="J51" s="170"/>
      <c r="K51" s="170"/>
      <c r="L51" s="170"/>
      <c r="M51" s="14"/>
      <c r="N51" s="14"/>
      <c r="O51" s="14"/>
      <c r="P51" s="170"/>
      <c r="Q51" s="170"/>
      <c r="R51" s="170"/>
      <c r="S51" s="170"/>
      <c r="T51" s="170"/>
      <c r="U51" s="170"/>
      <c r="V51" s="170"/>
      <c r="W51" s="170"/>
      <c r="X51" s="8">
        <v>1</v>
      </c>
      <c r="Y51" s="14" t="s">
        <v>82</v>
      </c>
      <c r="Z51" s="170"/>
      <c r="AA51" s="170"/>
      <c r="AB51" s="47"/>
      <c r="AC51" s="47"/>
      <c r="AD51" s="47"/>
      <c r="AE51" s="188"/>
      <c r="AF51" s="188"/>
      <c r="AG51" s="14"/>
      <c r="AH51" s="31"/>
      <c r="AI51" s="14"/>
      <c r="AJ51" s="14"/>
      <c r="AK51" s="14"/>
      <c r="AL51" s="14"/>
      <c r="AM51" s="14"/>
    </row>
    <row r="52" spans="1:39" x14ac:dyDescent="0.2">
      <c r="A52" s="8">
        <v>2</v>
      </c>
      <c r="B52" s="246">
        <f t="shared" si="38"/>
        <v>202051.87</v>
      </c>
      <c r="C52" s="246">
        <f t="shared" si="39"/>
        <v>246503.28</v>
      </c>
      <c r="D52" s="249">
        <v>0</v>
      </c>
      <c r="E52" s="249">
        <v>0</v>
      </c>
      <c r="F52" s="170"/>
      <c r="G52" s="170"/>
      <c r="H52" s="170"/>
      <c r="I52" s="170"/>
      <c r="J52" s="170"/>
      <c r="K52" s="170"/>
      <c r="L52" s="170"/>
      <c r="M52" s="170"/>
      <c r="N52" s="170"/>
      <c r="O52" s="170"/>
      <c r="P52" s="170"/>
      <c r="Q52" s="170"/>
      <c r="R52" s="170"/>
      <c r="S52" s="170"/>
      <c r="T52" s="170"/>
      <c r="U52" s="170"/>
      <c r="V52" s="170"/>
      <c r="W52" s="170"/>
      <c r="X52" s="8">
        <v>2</v>
      </c>
      <c r="Y52" s="14" t="s">
        <v>83</v>
      </c>
      <c r="Z52" s="170"/>
      <c r="AA52" s="170"/>
      <c r="AB52" s="47"/>
      <c r="AC52" s="47"/>
      <c r="AD52" s="47"/>
      <c r="AE52" s="188"/>
      <c r="AF52" s="188"/>
      <c r="AG52" s="14"/>
      <c r="AH52" s="31"/>
      <c r="AI52" s="14"/>
      <c r="AJ52" s="14"/>
      <c r="AK52" s="14"/>
      <c r="AL52" s="14"/>
      <c r="AM52" s="14"/>
    </row>
    <row r="53" spans="1:39" x14ac:dyDescent="0.2">
      <c r="A53" s="8">
        <v>3</v>
      </c>
      <c r="B53" s="246">
        <f t="shared" si="38"/>
        <v>303077.81</v>
      </c>
      <c r="C53" s="246">
        <f t="shared" si="39"/>
        <v>369754.93</v>
      </c>
      <c r="D53" s="249">
        <v>0</v>
      </c>
      <c r="E53" s="249">
        <v>0</v>
      </c>
      <c r="F53" s="170"/>
      <c r="G53" s="170"/>
      <c r="H53" s="170"/>
      <c r="I53" s="170"/>
      <c r="J53" s="170"/>
      <c r="K53" s="170"/>
      <c r="L53" s="170"/>
      <c r="M53" s="170"/>
      <c r="N53" s="170"/>
      <c r="O53" s="170"/>
      <c r="P53" s="170"/>
      <c r="Q53" s="170"/>
      <c r="R53" s="170"/>
      <c r="S53" s="170"/>
      <c r="T53" s="170"/>
      <c r="U53" s="170"/>
      <c r="V53" s="170"/>
      <c r="W53" s="170"/>
      <c r="X53" s="8">
        <v>3</v>
      </c>
      <c r="Y53" s="14" t="s">
        <v>331</v>
      </c>
      <c r="Z53" s="170"/>
      <c r="AA53" s="170"/>
      <c r="AB53" s="47"/>
      <c r="AC53" s="47"/>
      <c r="AD53" s="47"/>
      <c r="AE53" s="188"/>
      <c r="AF53" s="188"/>
      <c r="AG53" s="14"/>
      <c r="AH53" s="31"/>
      <c r="AI53" s="14"/>
      <c r="AJ53" s="14"/>
      <c r="AK53" s="14"/>
      <c r="AL53" s="14"/>
      <c r="AM53" s="14"/>
    </row>
    <row r="54" spans="1:39" x14ac:dyDescent="0.2">
      <c r="A54" s="8">
        <v>4</v>
      </c>
      <c r="B54" s="246">
        <f t="shared" si="38"/>
        <v>404103.75</v>
      </c>
      <c r="C54" s="246">
        <f t="shared" si="39"/>
        <v>493006.58</v>
      </c>
      <c r="D54" s="249">
        <v>0</v>
      </c>
      <c r="E54" s="249">
        <v>0</v>
      </c>
      <c r="F54" s="170"/>
      <c r="G54" s="170"/>
      <c r="H54" s="170"/>
      <c r="I54" s="170"/>
      <c r="J54" s="170"/>
      <c r="K54" s="170"/>
      <c r="L54" s="170"/>
      <c r="M54" s="170"/>
      <c r="N54" s="170"/>
      <c r="O54" s="170"/>
      <c r="P54" s="170"/>
      <c r="Q54" s="170"/>
      <c r="R54" s="170"/>
      <c r="S54" s="170"/>
      <c r="T54" s="170"/>
      <c r="U54" s="170"/>
      <c r="V54" s="170"/>
      <c r="W54" s="170"/>
      <c r="X54" s="8">
        <v>4</v>
      </c>
      <c r="Y54" s="14" t="s">
        <v>229</v>
      </c>
      <c r="Z54" s="170"/>
      <c r="AA54" s="170"/>
      <c r="AB54" s="47"/>
      <c r="AC54" s="47"/>
      <c r="AD54" s="47"/>
      <c r="AE54" s="188"/>
      <c r="AF54" s="188"/>
      <c r="AG54" s="14"/>
      <c r="AH54" s="31"/>
      <c r="AI54" s="14"/>
      <c r="AJ54" s="14"/>
      <c r="AK54" s="14"/>
      <c r="AL54" s="14"/>
      <c r="AM54" s="14"/>
    </row>
    <row r="55" spans="1:39" x14ac:dyDescent="0.2">
      <c r="A55" s="8">
        <v>5</v>
      </c>
      <c r="B55" s="246">
        <f t="shared" si="38"/>
        <v>505129.68</v>
      </c>
      <c r="C55" s="246">
        <f t="shared" si="39"/>
        <v>616258.21</v>
      </c>
      <c r="D55" s="249">
        <v>0</v>
      </c>
      <c r="E55" s="249">
        <v>0</v>
      </c>
      <c r="F55" s="170"/>
      <c r="G55" s="170"/>
      <c r="H55" s="170"/>
      <c r="I55" s="170"/>
      <c r="J55" s="170"/>
      <c r="K55" s="170"/>
      <c r="L55" s="170"/>
      <c r="M55" s="170"/>
      <c r="N55" s="170"/>
      <c r="O55" s="170"/>
      <c r="P55" s="170"/>
      <c r="Q55" s="170"/>
      <c r="R55" s="170"/>
      <c r="S55" s="170"/>
      <c r="T55" s="170"/>
      <c r="U55" s="170"/>
      <c r="V55" s="170"/>
      <c r="W55" s="170"/>
      <c r="X55" s="8">
        <v>5</v>
      </c>
      <c r="Y55" s="14" t="s">
        <v>229</v>
      </c>
      <c r="Z55" s="170"/>
      <c r="AA55" s="170"/>
      <c r="AB55" s="47"/>
      <c r="AC55" s="47"/>
      <c r="AD55" s="47"/>
      <c r="AE55" s="188"/>
      <c r="AF55" s="188"/>
      <c r="AG55" s="14"/>
      <c r="AH55" s="31"/>
      <c r="AI55" s="14"/>
      <c r="AJ55" s="14"/>
      <c r="AK55" s="14"/>
      <c r="AL55" s="14"/>
      <c r="AM55" s="14"/>
    </row>
    <row r="56" spans="1:39" x14ac:dyDescent="0.2">
      <c r="A56" s="8">
        <v>6</v>
      </c>
      <c r="B56" s="246">
        <f t="shared" si="38"/>
        <v>606155.62</v>
      </c>
      <c r="C56" s="246">
        <f t="shared" si="39"/>
        <v>739509.86</v>
      </c>
      <c r="D56" s="249">
        <v>0</v>
      </c>
      <c r="E56" s="249">
        <v>0</v>
      </c>
      <c r="F56" s="170"/>
      <c r="G56" s="170"/>
      <c r="H56" s="170"/>
      <c r="I56" s="170"/>
      <c r="J56" s="170"/>
      <c r="K56" s="170"/>
      <c r="L56" s="170"/>
      <c r="M56" s="170"/>
      <c r="N56" s="170"/>
      <c r="O56" s="170"/>
      <c r="P56" s="170"/>
      <c r="Q56" s="170"/>
      <c r="R56" s="170"/>
      <c r="S56" s="170"/>
      <c r="T56" s="170"/>
      <c r="U56" s="170"/>
      <c r="V56" s="170"/>
      <c r="W56" s="170"/>
      <c r="X56" s="8">
        <v>6</v>
      </c>
      <c r="Y56" s="14" t="s">
        <v>229</v>
      </c>
      <c r="Z56" s="170"/>
      <c r="AA56" s="170"/>
      <c r="AB56" s="47"/>
      <c r="AC56" s="47"/>
      <c r="AD56" s="47"/>
      <c r="AE56" s="188"/>
      <c r="AF56" s="188"/>
      <c r="AG56" s="14"/>
      <c r="AH56" s="31"/>
      <c r="AI56" s="14"/>
      <c r="AJ56" s="14"/>
      <c r="AK56" s="14"/>
      <c r="AL56" s="14"/>
      <c r="AM56" s="14"/>
    </row>
    <row r="57" spans="1:39" x14ac:dyDescent="0.2">
      <c r="A57" s="8">
        <v>7</v>
      </c>
      <c r="B57" s="246">
        <f t="shared" si="38"/>
        <v>707181.56</v>
      </c>
      <c r="C57" s="246">
        <f t="shared" si="39"/>
        <v>862761.5</v>
      </c>
      <c r="D57" s="249">
        <v>0</v>
      </c>
      <c r="E57" s="249">
        <v>0</v>
      </c>
      <c r="F57" s="170"/>
      <c r="G57" s="170"/>
      <c r="H57" s="170"/>
      <c r="I57" s="170"/>
      <c r="J57" s="170"/>
      <c r="K57" s="170"/>
      <c r="L57" s="170"/>
      <c r="M57" s="170"/>
      <c r="N57" s="170"/>
      <c r="O57" s="170"/>
      <c r="P57" s="170"/>
      <c r="Q57" s="170"/>
      <c r="R57" s="170"/>
      <c r="S57" s="170"/>
      <c r="T57" s="170"/>
      <c r="U57" s="170"/>
      <c r="V57" s="170"/>
      <c r="W57" s="170"/>
      <c r="X57" s="8">
        <v>7</v>
      </c>
      <c r="Y57" s="14" t="s">
        <v>229</v>
      </c>
      <c r="Z57" s="170"/>
      <c r="AA57" s="170"/>
      <c r="AB57" s="47"/>
      <c r="AC57" s="47"/>
      <c r="AD57" s="47"/>
      <c r="AE57" s="188"/>
      <c r="AF57" s="188"/>
      <c r="AG57" s="14"/>
      <c r="AH57" s="31"/>
      <c r="AI57" s="14"/>
      <c r="AJ57" s="14"/>
      <c r="AK57" s="14"/>
      <c r="AL57" s="14"/>
      <c r="AM57" s="14"/>
    </row>
    <row r="58" spans="1:39" x14ac:dyDescent="0.2">
      <c r="A58" s="8">
        <v>8</v>
      </c>
      <c r="B58" s="246">
        <f t="shared" si="38"/>
        <v>808207.49</v>
      </c>
      <c r="C58" s="246">
        <f t="shared" si="39"/>
        <v>986013.14</v>
      </c>
      <c r="D58" s="249">
        <v>0</v>
      </c>
      <c r="E58" s="249">
        <v>0</v>
      </c>
      <c r="F58" s="170"/>
      <c r="G58" s="170"/>
      <c r="H58" s="170"/>
      <c r="I58" s="170"/>
      <c r="J58" s="170"/>
      <c r="K58" s="170"/>
      <c r="L58" s="170"/>
      <c r="M58" s="170"/>
      <c r="N58" s="170"/>
      <c r="O58" s="170"/>
      <c r="P58" s="170"/>
      <c r="Q58" s="170"/>
      <c r="R58" s="170"/>
      <c r="S58" s="170"/>
      <c r="T58" s="170"/>
      <c r="U58" s="170"/>
      <c r="V58" s="170"/>
      <c r="W58" s="170"/>
      <c r="X58" s="8">
        <v>8</v>
      </c>
      <c r="Y58" s="14" t="s">
        <v>229</v>
      </c>
      <c r="Z58" s="170"/>
      <c r="AA58" s="170"/>
      <c r="AB58" s="47"/>
      <c r="AC58" s="47"/>
      <c r="AD58" s="47"/>
      <c r="AE58" s="188"/>
      <c r="AF58" s="188"/>
      <c r="AG58" s="14"/>
      <c r="AH58" s="31"/>
      <c r="AI58" s="14"/>
      <c r="AJ58" s="14"/>
      <c r="AK58" s="14"/>
      <c r="AL58" s="14"/>
      <c r="AM58" s="14"/>
    </row>
    <row r="59" spans="1:39" x14ac:dyDescent="0.2">
      <c r="A59" s="8">
        <v>9</v>
      </c>
      <c r="B59" s="246">
        <f t="shared" si="38"/>
        <v>909233.43</v>
      </c>
      <c r="C59" s="246">
        <f t="shared" si="39"/>
        <v>1109264.78</v>
      </c>
      <c r="D59" s="249">
        <v>0</v>
      </c>
      <c r="E59" s="249">
        <v>0</v>
      </c>
      <c r="F59" s="170"/>
      <c r="G59" s="170"/>
      <c r="H59" s="170"/>
      <c r="I59" s="170"/>
      <c r="J59" s="170"/>
      <c r="K59" s="170"/>
      <c r="L59" s="170"/>
      <c r="M59" s="170"/>
      <c r="N59" s="170"/>
      <c r="O59" s="170"/>
      <c r="P59" s="170"/>
      <c r="Q59" s="170"/>
      <c r="R59" s="170"/>
      <c r="S59" s="170"/>
      <c r="T59" s="170"/>
      <c r="U59" s="170"/>
      <c r="V59" s="170"/>
      <c r="W59" s="170"/>
      <c r="X59" s="8">
        <v>9</v>
      </c>
      <c r="Y59" s="14" t="s">
        <v>229</v>
      </c>
      <c r="Z59" s="47"/>
      <c r="AA59" s="47"/>
      <c r="AB59" s="47"/>
      <c r="AC59" s="47"/>
      <c r="AD59" s="47"/>
      <c r="AE59" s="188"/>
      <c r="AF59" s="188"/>
      <c r="AG59" s="14"/>
      <c r="AH59" s="31"/>
      <c r="AI59" s="14"/>
      <c r="AJ59" s="14"/>
      <c r="AK59" s="14"/>
      <c r="AL59" s="14"/>
      <c r="AM59" s="14"/>
    </row>
    <row r="60" spans="1:39" x14ac:dyDescent="0.2">
      <c r="A60" s="8">
        <v>10</v>
      </c>
      <c r="B60" s="246">
        <f t="shared" si="38"/>
        <v>1010259.37</v>
      </c>
      <c r="C60" s="246">
        <f t="shared" si="39"/>
        <v>1232516.43</v>
      </c>
      <c r="D60" s="249">
        <v>0</v>
      </c>
      <c r="E60" s="249">
        <v>0</v>
      </c>
      <c r="F60" s="170"/>
      <c r="G60" s="170"/>
      <c r="H60" s="170"/>
      <c r="I60" s="170"/>
      <c r="J60" s="170"/>
      <c r="K60" s="170"/>
      <c r="L60" s="170"/>
      <c r="M60" s="170"/>
      <c r="N60" s="170"/>
      <c r="O60" s="170"/>
      <c r="P60" s="170"/>
      <c r="Q60" s="170"/>
      <c r="R60" s="170"/>
      <c r="S60" s="170"/>
      <c r="T60" s="170"/>
      <c r="U60" s="170"/>
      <c r="V60" s="170"/>
      <c r="W60" s="170"/>
      <c r="X60" s="8">
        <v>10</v>
      </c>
      <c r="Y60" s="14" t="s">
        <v>229</v>
      </c>
      <c r="Z60" s="47"/>
      <c r="AA60" s="47"/>
      <c r="AB60" s="47"/>
      <c r="AC60" s="47"/>
      <c r="AD60" s="47"/>
      <c r="AE60" s="188"/>
      <c r="AF60" s="188"/>
      <c r="AG60" s="14"/>
      <c r="AH60" s="31"/>
      <c r="AI60" s="14"/>
      <c r="AJ60" s="14"/>
      <c r="AK60" s="14"/>
      <c r="AL60" s="14"/>
      <c r="AM60" s="14"/>
    </row>
    <row r="61" spans="1:39" x14ac:dyDescent="0.2">
      <c r="A61" s="8">
        <v>11</v>
      </c>
      <c r="B61" s="246">
        <f t="shared" ref="B61" si="40">+ROUND($B$63/12*A61,2)</f>
        <v>1111285.3</v>
      </c>
      <c r="C61" s="246">
        <f t="shared" ref="C61" si="41">+ROUND(B61*1.22,2)</f>
        <v>1355768.07</v>
      </c>
      <c r="D61" s="249">
        <v>0</v>
      </c>
      <c r="E61" s="249">
        <v>0</v>
      </c>
      <c r="F61" s="170"/>
      <c r="G61" s="170"/>
      <c r="H61" s="170"/>
      <c r="I61" s="170"/>
      <c r="J61" s="170"/>
      <c r="K61" s="170"/>
      <c r="L61" s="170"/>
      <c r="M61" s="170"/>
      <c r="N61" s="170"/>
      <c r="O61" s="170"/>
      <c r="P61" s="170"/>
      <c r="Q61" s="170"/>
      <c r="R61" s="170"/>
      <c r="S61" s="170"/>
      <c r="T61" s="170"/>
      <c r="U61" s="170"/>
      <c r="V61" s="170"/>
      <c r="W61" s="170"/>
      <c r="X61" s="8">
        <v>11</v>
      </c>
      <c r="Y61" s="14" t="s">
        <v>229</v>
      </c>
      <c r="Z61" s="47"/>
      <c r="AA61" s="47"/>
      <c r="AB61" s="47"/>
      <c r="AC61" s="47"/>
      <c r="AD61" s="47"/>
      <c r="AE61" s="188"/>
      <c r="AF61" s="188"/>
      <c r="AG61" s="14"/>
      <c r="AH61" s="31"/>
      <c r="AI61" s="14"/>
      <c r="AJ61" s="14"/>
      <c r="AK61" s="14"/>
      <c r="AL61" s="14"/>
      <c r="AM61" s="14"/>
    </row>
    <row r="62" spans="1:39" x14ac:dyDescent="0.2">
      <c r="A62" s="8">
        <v>12</v>
      </c>
      <c r="B62" s="246">
        <f>+B63</f>
        <v>1212311.24</v>
      </c>
      <c r="C62" s="249">
        <f>+C63</f>
        <v>1479019.72</v>
      </c>
      <c r="D62" s="249">
        <v>0</v>
      </c>
      <c r="E62" s="249">
        <v>0</v>
      </c>
      <c r="F62" s="170"/>
      <c r="G62" s="170"/>
      <c r="H62" s="170"/>
      <c r="I62" s="170"/>
      <c r="J62" s="170"/>
      <c r="K62" s="170"/>
      <c r="L62" s="170"/>
      <c r="M62" s="170"/>
      <c r="N62" s="170"/>
      <c r="O62" s="170"/>
      <c r="P62" s="170"/>
      <c r="Q62" s="170"/>
      <c r="R62" s="170"/>
      <c r="S62" s="170"/>
      <c r="T62" s="170"/>
      <c r="U62" s="170"/>
      <c r="V62" s="170"/>
      <c r="W62" s="170"/>
      <c r="X62" s="8">
        <v>12</v>
      </c>
      <c r="Y62" s="14" t="s">
        <v>229</v>
      </c>
      <c r="Z62" s="47"/>
      <c r="AA62" s="47"/>
      <c r="AB62" s="47"/>
      <c r="AC62" s="47"/>
      <c r="AD62" s="47"/>
      <c r="AE62" s="188"/>
      <c r="AF62" s="188"/>
      <c r="AG62" s="14"/>
      <c r="AH62" s="31"/>
      <c r="AI62" s="14"/>
      <c r="AJ62" s="14"/>
      <c r="AK62" s="14"/>
      <c r="AL62" s="14"/>
      <c r="AM62" s="14"/>
    </row>
    <row r="63" spans="1:39" ht="13.5" thickBot="1" x14ac:dyDescent="0.25">
      <c r="A63" s="8">
        <v>13</v>
      </c>
      <c r="B63" s="249">
        <v>1212311.24</v>
      </c>
      <c r="C63" s="249">
        <v>1479019.72</v>
      </c>
      <c r="D63" s="249">
        <v>0</v>
      </c>
      <c r="E63" s="249">
        <v>0</v>
      </c>
      <c r="F63" s="170"/>
      <c r="G63" s="170"/>
      <c r="H63" s="170"/>
      <c r="I63" s="170"/>
      <c r="J63" s="170"/>
      <c r="K63" s="170"/>
      <c r="L63" s="170"/>
      <c r="M63" s="170"/>
      <c r="N63" s="170"/>
      <c r="O63" s="170"/>
      <c r="P63" s="170"/>
      <c r="Q63" s="170"/>
      <c r="R63" s="170"/>
      <c r="S63" s="170"/>
      <c r="T63" s="170"/>
      <c r="U63" s="170"/>
      <c r="V63" s="170"/>
      <c r="W63" s="170"/>
      <c r="X63" s="8">
        <v>13</v>
      </c>
      <c r="Y63" s="14" t="s">
        <v>229</v>
      </c>
      <c r="Z63" s="47"/>
      <c r="AA63" s="47"/>
      <c r="AB63" s="47"/>
      <c r="AC63" s="47"/>
      <c r="AD63" s="47"/>
      <c r="AE63" s="188"/>
      <c r="AF63" s="188"/>
      <c r="AG63" s="14"/>
      <c r="AH63" s="31"/>
      <c r="AI63" s="14"/>
      <c r="AJ63" s="14"/>
      <c r="AK63" s="14"/>
      <c r="AL63" s="14"/>
      <c r="AM63" s="14"/>
    </row>
    <row r="64" spans="1:39" ht="13.5" thickBot="1" x14ac:dyDescent="0.25">
      <c r="A64" s="170"/>
      <c r="B64" s="455" t="s">
        <v>76</v>
      </c>
      <c r="C64" s="453"/>
      <c r="D64" s="453"/>
      <c r="E64" s="453"/>
      <c r="F64" s="453"/>
      <c r="G64" s="453"/>
      <c r="H64" s="453"/>
      <c r="I64" s="453"/>
      <c r="J64" s="453"/>
      <c r="K64" s="453"/>
      <c r="L64" s="453"/>
      <c r="M64" s="453"/>
      <c r="N64" s="453"/>
      <c r="O64" s="453"/>
      <c r="P64" s="454"/>
      <c r="Q64" s="170"/>
      <c r="R64" s="170"/>
      <c r="S64" s="170"/>
      <c r="T64" s="170"/>
      <c r="U64" s="170"/>
      <c r="V64" s="170"/>
      <c r="W64" s="170"/>
      <c r="X64" s="8">
        <v>14</v>
      </c>
      <c r="Y64" s="14" t="s">
        <v>229</v>
      </c>
      <c r="Z64" s="47"/>
      <c r="AA64" s="47"/>
      <c r="AB64" s="47"/>
      <c r="AC64" s="47"/>
      <c r="AD64" s="47"/>
      <c r="AE64" s="188"/>
      <c r="AF64" s="188"/>
      <c r="AG64" s="14"/>
      <c r="AH64" s="31"/>
      <c r="AI64" s="14"/>
      <c r="AJ64" s="14"/>
      <c r="AK64" s="14"/>
      <c r="AL64" s="14"/>
      <c r="AM64" s="14"/>
    </row>
    <row r="65" spans="1:39" x14ac:dyDescent="0.2">
      <c r="A65" s="8" t="s">
        <v>26</v>
      </c>
      <c r="B65" s="179">
        <v>0</v>
      </c>
      <c r="C65" s="179">
        <v>1</v>
      </c>
      <c r="D65" s="179">
        <v>2</v>
      </c>
      <c r="E65" s="179">
        <v>3</v>
      </c>
      <c r="F65" s="179">
        <v>4</v>
      </c>
      <c r="G65" s="179">
        <v>5</v>
      </c>
      <c r="H65" s="179">
        <v>6</v>
      </c>
      <c r="I65" s="179">
        <v>7</v>
      </c>
      <c r="J65" s="179">
        <v>8</v>
      </c>
      <c r="K65" s="179">
        <v>9</v>
      </c>
      <c r="L65" s="179">
        <v>10</v>
      </c>
      <c r="M65" s="179">
        <v>11</v>
      </c>
      <c r="N65" s="179">
        <v>12</v>
      </c>
      <c r="O65" s="179">
        <v>13</v>
      </c>
      <c r="P65" s="179">
        <v>14</v>
      </c>
      <c r="Q65" s="170"/>
      <c r="R65" s="170"/>
      <c r="S65" s="170"/>
      <c r="T65" s="170"/>
      <c r="U65" s="170"/>
      <c r="V65" s="170"/>
      <c r="W65" s="170"/>
      <c r="X65" s="170"/>
      <c r="Y65" s="171"/>
      <c r="Z65" s="47"/>
      <c r="AA65" s="47"/>
      <c r="AB65" s="47"/>
      <c r="AC65" s="47"/>
      <c r="AD65" s="47"/>
      <c r="AE65" s="188"/>
      <c r="AF65" s="188"/>
      <c r="AG65" s="14"/>
      <c r="AH65" s="31"/>
      <c r="AI65" s="14"/>
      <c r="AJ65" s="14"/>
      <c r="AK65" s="14"/>
      <c r="AL65" s="14"/>
      <c r="AM65" s="14"/>
    </row>
    <row r="66" spans="1:39" x14ac:dyDescent="0.2">
      <c r="A66" s="8">
        <v>0</v>
      </c>
      <c r="B66" s="249">
        <v>0</v>
      </c>
      <c r="C66" s="249">
        <v>0</v>
      </c>
      <c r="D66" s="249">
        <v>0</v>
      </c>
      <c r="E66" s="249">
        <f>+C66</f>
        <v>0</v>
      </c>
      <c r="F66" s="170"/>
      <c r="G66" s="170"/>
      <c r="H66" s="170"/>
      <c r="I66" s="170"/>
      <c r="J66" s="170"/>
      <c r="K66" s="170"/>
      <c r="L66" s="170"/>
      <c r="M66" s="170"/>
      <c r="N66" s="170"/>
      <c r="O66" s="170"/>
      <c r="P66" s="170"/>
      <c r="Q66" s="170"/>
      <c r="R66" s="170"/>
      <c r="S66" s="170"/>
      <c r="T66" s="170"/>
      <c r="U66" s="170"/>
      <c r="V66" s="170"/>
      <c r="W66" s="170"/>
      <c r="X66" s="170"/>
      <c r="Y66" s="171"/>
      <c r="Z66" s="47"/>
      <c r="AA66" s="47"/>
      <c r="AB66" s="47"/>
      <c r="AC66" s="47"/>
      <c r="AD66" s="47"/>
      <c r="AE66" s="188"/>
      <c r="AF66" s="188"/>
      <c r="AG66" s="14"/>
      <c r="AH66" s="31"/>
      <c r="AI66" s="14"/>
      <c r="AJ66" s="14"/>
      <c r="AK66" s="14"/>
      <c r="AL66" s="14"/>
      <c r="AM66" s="14"/>
    </row>
    <row r="67" spans="1:39" x14ac:dyDescent="0.2">
      <c r="A67" s="8">
        <v>1</v>
      </c>
      <c r="B67" s="246">
        <f t="shared" ref="B67:C77" si="42">+ROUND(B$79/12*$A67,2)</f>
        <v>19621.439999999999</v>
      </c>
      <c r="C67" s="246">
        <f>+ROUND(C$79/12*$A67,2)</f>
        <v>23938.16</v>
      </c>
      <c r="D67" s="246">
        <f t="shared" ref="D67:D77" si="43">+ROUND(D$79/12*$A67,2)</f>
        <v>19621.439999999999</v>
      </c>
      <c r="E67" s="249">
        <f t="shared" ref="E67:E78" si="44">+C67</f>
        <v>23938.16</v>
      </c>
      <c r="F67" s="170"/>
      <c r="G67" s="170"/>
      <c r="H67" s="170"/>
      <c r="I67" s="170"/>
      <c r="J67" s="170"/>
      <c r="K67" s="170"/>
      <c r="L67" s="170"/>
      <c r="M67" s="170"/>
      <c r="N67" s="170"/>
      <c r="O67" s="170"/>
      <c r="P67" s="170"/>
      <c r="Q67" s="170"/>
      <c r="R67" s="170"/>
      <c r="S67" s="170"/>
      <c r="T67" s="170"/>
      <c r="U67" s="170"/>
      <c r="V67" s="170"/>
      <c r="W67" s="170"/>
      <c r="X67" s="170"/>
      <c r="Y67" s="171"/>
      <c r="Z67" s="47"/>
      <c r="AA67" s="47"/>
      <c r="AB67" s="47"/>
      <c r="AC67" s="47"/>
      <c r="AD67" s="47"/>
      <c r="AE67" s="188"/>
      <c r="AF67" s="188"/>
      <c r="AG67" s="14"/>
      <c r="AH67" s="31"/>
      <c r="AI67" s="14"/>
      <c r="AJ67" s="14"/>
      <c r="AK67" s="14"/>
      <c r="AL67" s="14"/>
      <c r="AM67" s="14"/>
    </row>
    <row r="68" spans="1:39" x14ac:dyDescent="0.2">
      <c r="A68" s="8">
        <v>2</v>
      </c>
      <c r="B68" s="246">
        <f t="shared" si="42"/>
        <v>39242.879999999997</v>
      </c>
      <c r="C68" s="246">
        <f t="shared" si="42"/>
        <v>47876.31</v>
      </c>
      <c r="D68" s="246">
        <f t="shared" si="43"/>
        <v>39242.879999999997</v>
      </c>
      <c r="E68" s="249">
        <f t="shared" si="44"/>
        <v>47876.31</v>
      </c>
      <c r="F68" s="170"/>
      <c r="G68" s="170"/>
      <c r="H68" s="170"/>
      <c r="I68" s="170"/>
      <c r="J68" s="170"/>
      <c r="K68" s="170"/>
      <c r="L68" s="170"/>
      <c r="M68" s="170"/>
      <c r="N68" s="170"/>
      <c r="O68" s="170"/>
      <c r="P68" s="170"/>
      <c r="Q68" s="170"/>
      <c r="R68" s="170"/>
      <c r="S68" s="170"/>
      <c r="T68" s="170"/>
      <c r="U68" s="170"/>
      <c r="V68" s="170"/>
      <c r="W68" s="170"/>
      <c r="X68" s="170"/>
      <c r="Y68" s="171"/>
      <c r="Z68" s="47"/>
      <c r="AA68" s="47"/>
      <c r="AB68" s="47"/>
      <c r="AC68" s="47"/>
      <c r="AD68" s="47"/>
      <c r="AE68" s="188"/>
      <c r="AF68" s="188"/>
      <c r="AG68" s="14"/>
      <c r="AH68" s="31"/>
      <c r="AI68" s="14"/>
      <c r="AJ68" s="14"/>
      <c r="AK68" s="14"/>
      <c r="AL68" s="14"/>
      <c r="AM68" s="14"/>
    </row>
    <row r="69" spans="1:39" x14ac:dyDescent="0.2">
      <c r="A69" s="8">
        <v>3</v>
      </c>
      <c r="B69" s="246">
        <f t="shared" si="42"/>
        <v>58864.31</v>
      </c>
      <c r="C69" s="246">
        <f t="shared" si="42"/>
        <v>71814.47</v>
      </c>
      <c r="D69" s="246">
        <f t="shared" si="43"/>
        <v>58864.31</v>
      </c>
      <c r="E69" s="249">
        <f t="shared" si="44"/>
        <v>71814.47</v>
      </c>
      <c r="F69" s="170"/>
      <c r="G69" s="170"/>
      <c r="H69" s="170"/>
      <c r="I69" s="170"/>
      <c r="J69" s="170"/>
      <c r="K69" s="170"/>
      <c r="L69" s="170"/>
      <c r="M69" s="170"/>
      <c r="N69" s="170"/>
      <c r="O69" s="170"/>
      <c r="P69" s="170"/>
      <c r="Q69" s="170"/>
      <c r="R69" s="170"/>
      <c r="S69" s="170"/>
      <c r="T69" s="170"/>
      <c r="U69" s="170"/>
      <c r="V69" s="170"/>
      <c r="W69" s="170"/>
      <c r="X69" s="170"/>
      <c r="Y69" s="171"/>
      <c r="Z69" s="47"/>
      <c r="AA69" s="47"/>
      <c r="AB69" s="47"/>
      <c r="AC69" s="47"/>
      <c r="AD69" s="47"/>
      <c r="AE69" s="188"/>
      <c r="AF69" s="188"/>
      <c r="AG69" s="14"/>
      <c r="AH69" s="31"/>
      <c r="AI69" s="14"/>
      <c r="AJ69" s="14"/>
      <c r="AK69" s="14"/>
      <c r="AL69" s="14"/>
      <c r="AM69" s="14"/>
    </row>
    <row r="70" spans="1:39" x14ac:dyDescent="0.2">
      <c r="A70" s="8">
        <v>4</v>
      </c>
      <c r="B70" s="246">
        <f t="shared" si="42"/>
        <v>78485.75</v>
      </c>
      <c r="C70" s="246">
        <f t="shared" si="42"/>
        <v>95752.62</v>
      </c>
      <c r="D70" s="246">
        <f t="shared" si="43"/>
        <v>78485.75</v>
      </c>
      <c r="E70" s="249">
        <f t="shared" si="44"/>
        <v>95752.62</v>
      </c>
      <c r="F70" s="170"/>
      <c r="G70" s="170"/>
      <c r="H70" s="170"/>
      <c r="I70" s="170"/>
      <c r="J70" s="170"/>
      <c r="K70" s="170"/>
      <c r="L70" s="170"/>
      <c r="M70" s="170"/>
      <c r="N70" s="170"/>
      <c r="O70" s="170"/>
      <c r="P70" s="170"/>
      <c r="Q70" s="170"/>
      <c r="R70" s="170"/>
      <c r="S70" s="170"/>
      <c r="T70" s="170"/>
      <c r="U70" s="170"/>
      <c r="V70" s="170"/>
      <c r="W70" s="170"/>
      <c r="X70" s="170"/>
      <c r="Y70" s="171"/>
      <c r="Z70" s="47"/>
      <c r="AA70" s="47"/>
      <c r="AB70" s="47"/>
      <c r="AC70" s="47"/>
      <c r="AD70" s="47"/>
      <c r="AE70" s="188"/>
      <c r="AF70" s="188"/>
      <c r="AG70" s="14"/>
      <c r="AH70" s="31"/>
      <c r="AI70" s="14"/>
      <c r="AJ70" s="14"/>
      <c r="AK70" s="14"/>
      <c r="AL70" s="14"/>
      <c r="AM70" s="14"/>
    </row>
    <row r="71" spans="1:39" x14ac:dyDescent="0.2">
      <c r="A71" s="8">
        <v>5</v>
      </c>
      <c r="B71" s="246">
        <f t="shared" si="42"/>
        <v>98107.19</v>
      </c>
      <c r="C71" s="246">
        <f t="shared" si="42"/>
        <v>119690.78</v>
      </c>
      <c r="D71" s="246">
        <f t="shared" si="43"/>
        <v>98107.19</v>
      </c>
      <c r="E71" s="249">
        <f t="shared" si="44"/>
        <v>119690.78</v>
      </c>
      <c r="F71" s="170"/>
      <c r="G71" s="170"/>
      <c r="H71" s="170"/>
      <c r="I71" s="170"/>
      <c r="J71" s="170"/>
      <c r="K71" s="170"/>
      <c r="L71" s="170"/>
      <c r="M71" s="170"/>
      <c r="N71" s="170"/>
      <c r="O71" s="170"/>
      <c r="P71" s="170"/>
      <c r="Q71" s="170"/>
      <c r="R71" s="170"/>
      <c r="S71" s="170"/>
      <c r="T71" s="170"/>
      <c r="U71" s="170"/>
      <c r="V71" s="170"/>
      <c r="W71" s="170"/>
      <c r="X71" s="170"/>
      <c r="Y71" s="171"/>
      <c r="Z71" s="47"/>
      <c r="AA71" s="47"/>
      <c r="AB71" s="47"/>
      <c r="AC71" s="47"/>
      <c r="AD71" s="47"/>
      <c r="AE71" s="188"/>
      <c r="AF71" s="188"/>
      <c r="AG71" s="14"/>
      <c r="AH71" s="31"/>
      <c r="AI71" s="14"/>
      <c r="AJ71" s="14"/>
      <c r="AK71" s="14"/>
      <c r="AL71" s="14"/>
      <c r="AM71" s="14"/>
    </row>
    <row r="72" spans="1:39" x14ac:dyDescent="0.2">
      <c r="A72" s="8">
        <v>6</v>
      </c>
      <c r="B72" s="246">
        <f t="shared" si="42"/>
        <v>117728.63</v>
      </c>
      <c r="C72" s="246">
        <f t="shared" si="42"/>
        <v>143628.93</v>
      </c>
      <c r="D72" s="246">
        <f t="shared" si="43"/>
        <v>117728.63</v>
      </c>
      <c r="E72" s="249">
        <f t="shared" si="44"/>
        <v>143628.93</v>
      </c>
      <c r="F72" s="170"/>
      <c r="G72" s="170"/>
      <c r="H72" s="170"/>
      <c r="I72" s="170"/>
      <c r="J72" s="170"/>
      <c r="K72" s="170"/>
      <c r="L72" s="170"/>
      <c r="M72" s="170"/>
      <c r="N72" s="170"/>
      <c r="O72" s="170"/>
      <c r="P72" s="170"/>
      <c r="Q72" s="170"/>
      <c r="R72" s="170"/>
      <c r="S72" s="170"/>
      <c r="T72" s="170"/>
      <c r="U72" s="170"/>
      <c r="V72" s="170"/>
      <c r="W72" s="170"/>
      <c r="X72" s="170"/>
      <c r="Y72" s="171"/>
      <c r="Z72" s="47"/>
      <c r="AA72" s="47"/>
      <c r="AB72" s="47"/>
      <c r="AC72" s="47"/>
      <c r="AD72" s="47"/>
      <c r="AE72" s="188"/>
      <c r="AF72" s="188"/>
      <c r="AG72" s="14"/>
      <c r="AH72" s="31"/>
      <c r="AI72" s="14"/>
      <c r="AJ72" s="14"/>
      <c r="AK72" s="14"/>
      <c r="AL72" s="14"/>
      <c r="AM72" s="14"/>
    </row>
    <row r="73" spans="1:39" x14ac:dyDescent="0.2">
      <c r="A73" s="8">
        <v>7</v>
      </c>
      <c r="B73" s="246">
        <f t="shared" si="42"/>
        <v>137350.06</v>
      </c>
      <c r="C73" s="246">
        <f t="shared" si="42"/>
        <v>167567.09</v>
      </c>
      <c r="D73" s="246">
        <f t="shared" si="43"/>
        <v>137350.06</v>
      </c>
      <c r="E73" s="249">
        <f t="shared" si="44"/>
        <v>167567.09</v>
      </c>
      <c r="F73" s="170"/>
      <c r="G73" s="170"/>
      <c r="H73" s="170"/>
      <c r="I73" s="170"/>
      <c r="J73" s="170"/>
      <c r="K73" s="170"/>
      <c r="L73" s="170"/>
      <c r="M73" s="170"/>
      <c r="N73" s="170"/>
      <c r="O73" s="170"/>
      <c r="P73" s="170"/>
      <c r="Q73" s="170"/>
      <c r="R73" s="170"/>
      <c r="S73" s="170"/>
      <c r="T73" s="170"/>
      <c r="U73" s="170"/>
      <c r="V73" s="170"/>
      <c r="W73" s="170"/>
      <c r="X73" s="170"/>
      <c r="Y73" s="171"/>
      <c r="Z73" s="47"/>
      <c r="AA73" s="47"/>
      <c r="AB73" s="47"/>
      <c r="AC73" s="47"/>
      <c r="AD73" s="47"/>
      <c r="AE73" s="188"/>
      <c r="AF73" s="188"/>
      <c r="AG73" s="14"/>
      <c r="AH73" s="31"/>
      <c r="AI73" s="14"/>
      <c r="AJ73" s="14"/>
      <c r="AK73" s="14"/>
      <c r="AL73" s="14"/>
      <c r="AM73" s="14"/>
    </row>
    <row r="74" spans="1:39" x14ac:dyDescent="0.2">
      <c r="A74" s="8">
        <v>8</v>
      </c>
      <c r="B74" s="246">
        <f t="shared" si="42"/>
        <v>156971.5</v>
      </c>
      <c r="C74" s="246">
        <f t="shared" si="42"/>
        <v>191505.24</v>
      </c>
      <c r="D74" s="246">
        <f t="shared" si="43"/>
        <v>156971.5</v>
      </c>
      <c r="E74" s="249">
        <f t="shared" si="44"/>
        <v>191505.24</v>
      </c>
      <c r="F74" s="170"/>
      <c r="G74" s="170"/>
      <c r="H74" s="170"/>
      <c r="I74" s="170"/>
      <c r="J74" s="170"/>
      <c r="K74" s="170"/>
      <c r="L74" s="170"/>
      <c r="M74" s="170"/>
      <c r="N74" s="170"/>
      <c r="O74" s="170"/>
      <c r="P74" s="170"/>
      <c r="Q74" s="170"/>
      <c r="R74" s="170"/>
      <c r="S74" s="170"/>
      <c r="T74" s="170"/>
      <c r="U74" s="170"/>
      <c r="V74" s="170"/>
      <c r="W74" s="170"/>
      <c r="X74" s="170"/>
      <c r="Y74" s="171"/>
      <c r="Z74" s="47"/>
      <c r="AA74" s="47"/>
      <c r="AB74" s="47"/>
      <c r="AC74" s="47"/>
      <c r="AD74" s="47"/>
      <c r="AE74" s="188"/>
      <c r="AF74" s="188"/>
      <c r="AG74" s="14"/>
      <c r="AH74" s="31"/>
      <c r="AI74" s="14"/>
      <c r="AJ74" s="14"/>
      <c r="AK74" s="14"/>
      <c r="AL74" s="14"/>
      <c r="AM74" s="14"/>
    </row>
    <row r="75" spans="1:39" x14ac:dyDescent="0.2">
      <c r="A75" s="8">
        <v>9</v>
      </c>
      <c r="B75" s="246">
        <f t="shared" si="42"/>
        <v>176592.94</v>
      </c>
      <c r="C75" s="246">
        <f t="shared" si="42"/>
        <v>215443.4</v>
      </c>
      <c r="D75" s="246">
        <f t="shared" si="43"/>
        <v>176592.94</v>
      </c>
      <c r="E75" s="249">
        <f t="shared" si="44"/>
        <v>215443.4</v>
      </c>
      <c r="F75" s="170"/>
      <c r="G75" s="170"/>
      <c r="H75" s="170"/>
      <c r="I75" s="170"/>
      <c r="J75" s="170"/>
      <c r="K75" s="170"/>
      <c r="L75" s="170"/>
      <c r="M75" s="170"/>
      <c r="N75" s="170"/>
      <c r="O75" s="170"/>
      <c r="P75" s="170"/>
      <c r="Q75" s="170"/>
      <c r="R75" s="170"/>
      <c r="S75" s="170"/>
      <c r="T75" s="170"/>
      <c r="U75" s="170"/>
      <c r="V75" s="170"/>
      <c r="W75" s="170"/>
      <c r="X75" s="170"/>
      <c r="Y75" s="171"/>
      <c r="Z75" s="47"/>
      <c r="AA75" s="47"/>
      <c r="AB75" s="47"/>
      <c r="AC75" s="47"/>
      <c r="AD75" s="47"/>
      <c r="AE75" s="188"/>
      <c r="AF75" s="188"/>
      <c r="AG75" s="14"/>
      <c r="AH75" s="31"/>
      <c r="AI75" s="14"/>
      <c r="AJ75" s="14"/>
      <c r="AK75" s="14"/>
      <c r="AL75" s="14"/>
      <c r="AM75" s="14"/>
    </row>
    <row r="76" spans="1:39" x14ac:dyDescent="0.2">
      <c r="A76" s="8">
        <v>10</v>
      </c>
      <c r="B76" s="246">
        <f t="shared" si="42"/>
        <v>196214.38</v>
      </c>
      <c r="C76" s="246">
        <f t="shared" si="42"/>
        <v>239381.55</v>
      </c>
      <c r="D76" s="246">
        <f t="shared" si="43"/>
        <v>196214.38</v>
      </c>
      <c r="E76" s="249">
        <f t="shared" si="44"/>
        <v>239381.55</v>
      </c>
      <c r="F76" s="170"/>
      <c r="G76" s="170"/>
      <c r="H76" s="170"/>
      <c r="I76" s="170"/>
      <c r="J76" s="170"/>
      <c r="K76" s="170"/>
      <c r="L76" s="170"/>
      <c r="M76" s="170"/>
      <c r="N76" s="170"/>
      <c r="O76" s="170"/>
      <c r="P76" s="170"/>
      <c r="Q76" s="170"/>
      <c r="R76" s="170"/>
      <c r="S76" s="170"/>
      <c r="T76" s="170"/>
      <c r="U76" s="170"/>
      <c r="V76" s="170"/>
      <c r="W76" s="170"/>
      <c r="X76" s="170"/>
      <c r="Y76" s="171"/>
      <c r="Z76" s="47"/>
      <c r="AA76" s="47"/>
      <c r="AB76" s="47"/>
      <c r="AC76" s="47"/>
      <c r="AD76" s="47"/>
      <c r="AE76" s="188"/>
      <c r="AF76" s="188"/>
      <c r="AG76" s="14"/>
      <c r="AH76" s="31"/>
      <c r="AI76" s="14"/>
      <c r="AJ76" s="14"/>
      <c r="AK76" s="14"/>
      <c r="AL76" s="14"/>
      <c r="AM76" s="14"/>
    </row>
    <row r="77" spans="1:39" x14ac:dyDescent="0.2">
      <c r="A77" s="8">
        <v>11</v>
      </c>
      <c r="B77" s="246">
        <f t="shared" si="42"/>
        <v>215835.81</v>
      </c>
      <c r="C77" s="246">
        <f t="shared" si="42"/>
        <v>263319.71000000002</v>
      </c>
      <c r="D77" s="246">
        <f t="shared" si="43"/>
        <v>215835.81</v>
      </c>
      <c r="E77" s="249">
        <f t="shared" si="44"/>
        <v>263319.71000000002</v>
      </c>
      <c r="F77" s="170"/>
      <c r="G77" s="170"/>
      <c r="H77" s="170"/>
      <c r="I77" s="170"/>
      <c r="J77" s="170"/>
      <c r="K77" s="170"/>
      <c r="L77" s="170"/>
      <c r="M77" s="170"/>
      <c r="N77" s="170"/>
      <c r="O77" s="170"/>
      <c r="P77" s="170"/>
      <c r="Q77" s="170"/>
      <c r="R77" s="170"/>
      <c r="S77" s="170"/>
      <c r="T77" s="170"/>
      <c r="U77" s="170"/>
      <c r="V77" s="170"/>
      <c r="W77" s="170"/>
      <c r="X77" s="170"/>
      <c r="Y77" s="171"/>
      <c r="Z77" s="47"/>
      <c r="AA77" s="47"/>
      <c r="AB77" s="47"/>
      <c r="AC77" s="47"/>
      <c r="AD77" s="47"/>
      <c r="AE77" s="188"/>
      <c r="AF77" s="188"/>
      <c r="AG77" s="14"/>
      <c r="AH77" s="31"/>
      <c r="AI77" s="14"/>
      <c r="AJ77" s="14"/>
      <c r="AK77" s="14"/>
      <c r="AL77" s="14"/>
      <c r="AM77" s="14"/>
    </row>
    <row r="78" spans="1:39" x14ac:dyDescent="0.2">
      <c r="A78" s="8">
        <v>12</v>
      </c>
      <c r="B78" s="249">
        <f>+B79</f>
        <v>235457.25</v>
      </c>
      <c r="C78" s="249">
        <f>+C79</f>
        <v>287257.86</v>
      </c>
      <c r="D78" s="249">
        <f>+D79</f>
        <v>235457.25</v>
      </c>
      <c r="E78" s="249">
        <f t="shared" si="44"/>
        <v>287257.86</v>
      </c>
      <c r="F78" s="170"/>
      <c r="G78" s="170"/>
      <c r="H78" s="170"/>
      <c r="I78" s="170"/>
      <c r="J78" s="170"/>
      <c r="K78" s="170"/>
      <c r="L78" s="170"/>
      <c r="M78" s="170"/>
      <c r="N78" s="170"/>
      <c r="O78" s="170"/>
      <c r="P78" s="170"/>
      <c r="Q78" s="170"/>
      <c r="R78" s="170"/>
      <c r="S78" s="170"/>
      <c r="T78" s="170"/>
      <c r="U78" s="170"/>
      <c r="V78" s="170"/>
      <c r="W78" s="170"/>
      <c r="X78" s="170"/>
      <c r="Y78" s="171"/>
      <c r="Z78" s="47"/>
      <c r="AA78" s="47"/>
      <c r="AB78" s="47"/>
      <c r="AC78" s="47"/>
      <c r="AD78" s="47"/>
      <c r="AE78" s="188"/>
      <c r="AF78" s="188"/>
      <c r="AG78" s="14"/>
      <c r="AH78" s="31"/>
      <c r="AI78" s="14"/>
      <c r="AJ78" s="14"/>
      <c r="AK78" s="14"/>
      <c r="AL78" s="14"/>
      <c r="AM78" s="14"/>
    </row>
    <row r="79" spans="1:39" ht="13.5" thickBot="1" x14ac:dyDescent="0.25">
      <c r="A79" s="8">
        <v>13</v>
      </c>
      <c r="B79" s="249">
        <v>235457.25</v>
      </c>
      <c r="C79" s="249">
        <v>287257.86</v>
      </c>
      <c r="D79" s="249">
        <f>+B79</f>
        <v>235457.25</v>
      </c>
      <c r="E79" s="249">
        <f>+C79</f>
        <v>287257.86</v>
      </c>
      <c r="F79" s="170"/>
      <c r="G79" s="170"/>
      <c r="H79" s="170"/>
      <c r="I79" s="170"/>
      <c r="J79" s="170"/>
      <c r="K79" s="170"/>
      <c r="L79" s="170"/>
      <c r="M79" s="170"/>
      <c r="N79" s="170"/>
      <c r="O79" s="170"/>
      <c r="P79" s="170"/>
      <c r="Q79" s="170"/>
      <c r="R79" s="170"/>
      <c r="S79" s="170"/>
      <c r="T79" s="170"/>
      <c r="U79" s="170"/>
      <c r="V79" s="170"/>
      <c r="W79" s="170"/>
      <c r="X79" s="170"/>
      <c r="Y79" s="171"/>
      <c r="Z79" s="47"/>
      <c r="AA79" s="47"/>
      <c r="AB79" s="47"/>
      <c r="AC79" s="47"/>
      <c r="AD79" s="47"/>
      <c r="AE79" s="188"/>
      <c r="AF79" s="188"/>
      <c r="AG79" s="14"/>
      <c r="AH79" s="31"/>
      <c r="AI79" s="14"/>
      <c r="AJ79" s="14"/>
      <c r="AK79" s="14"/>
      <c r="AL79" s="14"/>
      <c r="AM79" s="14"/>
    </row>
    <row r="80" spans="1:39" ht="13.5" thickBot="1" x14ac:dyDescent="0.25">
      <c r="A80" s="170"/>
      <c r="B80" s="452">
        <v>287257.86</v>
      </c>
      <c r="C80" s="453"/>
      <c r="D80" s="453"/>
      <c r="E80" s="453"/>
      <c r="F80" s="453"/>
      <c r="G80" s="453"/>
      <c r="H80" s="453"/>
      <c r="I80" s="453"/>
      <c r="J80" s="453"/>
      <c r="K80" s="453"/>
      <c r="L80" s="453"/>
      <c r="M80" s="453"/>
      <c r="N80" s="453"/>
      <c r="O80" s="453"/>
      <c r="P80" s="454"/>
      <c r="Q80" s="170"/>
      <c r="R80" s="170"/>
      <c r="S80" s="170"/>
      <c r="T80" s="170"/>
      <c r="U80" s="170"/>
      <c r="V80" s="170"/>
      <c r="W80" s="170"/>
      <c r="X80" s="170"/>
      <c r="Y80" s="171"/>
      <c r="Z80" s="47"/>
      <c r="AA80" s="47"/>
      <c r="AB80" s="47"/>
      <c r="AC80" s="47"/>
      <c r="AD80" s="47"/>
      <c r="AE80" s="188"/>
      <c r="AF80" s="188"/>
      <c r="AG80" s="14"/>
      <c r="AH80" s="31"/>
      <c r="AI80" s="14"/>
      <c r="AJ80" s="14"/>
      <c r="AK80" s="14"/>
      <c r="AL80" s="14"/>
      <c r="AM80" s="14"/>
    </row>
    <row r="81" spans="1:39" x14ac:dyDescent="0.2">
      <c r="A81" s="8" t="s">
        <v>26</v>
      </c>
      <c r="B81" s="179">
        <v>1</v>
      </c>
      <c r="C81" s="179">
        <v>2</v>
      </c>
      <c r="D81" s="179">
        <v>3</v>
      </c>
      <c r="E81" s="179">
        <v>4</v>
      </c>
      <c r="F81" s="179">
        <v>5</v>
      </c>
      <c r="G81" s="179">
        <v>6</v>
      </c>
      <c r="H81" s="179">
        <v>7</v>
      </c>
      <c r="I81" s="179">
        <v>8</v>
      </c>
      <c r="J81" s="179">
        <v>9</v>
      </c>
      <c r="K81" s="179">
        <v>10</v>
      </c>
      <c r="L81" s="179">
        <v>11</v>
      </c>
      <c r="M81" s="179">
        <v>12</v>
      </c>
      <c r="N81" s="179">
        <v>13</v>
      </c>
      <c r="O81" s="179">
        <v>14</v>
      </c>
      <c r="P81" s="179">
        <v>15</v>
      </c>
      <c r="Q81" s="170"/>
      <c r="R81" s="170"/>
      <c r="S81" s="170"/>
      <c r="T81" s="170"/>
      <c r="U81" s="170"/>
      <c r="V81" s="170"/>
      <c r="W81" s="170"/>
      <c r="X81" s="170"/>
      <c r="Y81" s="171"/>
      <c r="Z81" s="47"/>
      <c r="AA81" s="47"/>
      <c r="AB81" s="47"/>
      <c r="AC81" s="47"/>
      <c r="AD81" s="47"/>
      <c r="AE81" s="188"/>
      <c r="AF81" s="188"/>
      <c r="AG81" s="14"/>
      <c r="AH81" s="31"/>
      <c r="AI81" s="14"/>
      <c r="AJ81" s="14"/>
      <c r="AK81" s="14"/>
      <c r="AL81" s="14"/>
      <c r="AM81" s="14"/>
    </row>
    <row r="82" spans="1:39" x14ac:dyDescent="0.2">
      <c r="A82" s="8">
        <v>0</v>
      </c>
      <c r="B82" s="249">
        <v>0</v>
      </c>
      <c r="C82" s="249">
        <f>+C66/2</f>
        <v>0</v>
      </c>
      <c r="D82" s="249">
        <f>+D66/2</f>
        <v>0</v>
      </c>
      <c r="E82" s="249">
        <f>+C82</f>
        <v>0</v>
      </c>
      <c r="F82" s="170"/>
      <c r="G82" s="170"/>
      <c r="H82" s="170"/>
      <c r="I82" s="170"/>
      <c r="J82" s="170"/>
      <c r="K82" s="170"/>
      <c r="L82" s="170"/>
      <c r="M82" s="170"/>
      <c r="N82" s="170"/>
      <c r="O82" s="170"/>
      <c r="P82" s="170"/>
      <c r="Q82" s="170"/>
      <c r="R82" s="170"/>
      <c r="S82" s="170"/>
      <c r="T82" s="170"/>
      <c r="U82" s="170"/>
      <c r="V82" s="170"/>
      <c r="W82" s="170"/>
      <c r="X82" s="170"/>
      <c r="Y82" s="171"/>
      <c r="Z82" s="47"/>
      <c r="AA82" s="47"/>
      <c r="AB82" s="47"/>
      <c r="AC82" s="47"/>
      <c r="AD82" s="47"/>
      <c r="AE82" s="188"/>
      <c r="AF82" s="188"/>
      <c r="AG82" s="14"/>
      <c r="AH82" s="31"/>
      <c r="AI82" s="14"/>
      <c r="AJ82" s="14"/>
      <c r="AK82" s="14"/>
      <c r="AL82" s="14"/>
      <c r="AM82" s="14"/>
    </row>
    <row r="83" spans="1:39" x14ac:dyDescent="0.2">
      <c r="A83" s="8">
        <v>1</v>
      </c>
      <c r="B83" s="246">
        <f t="shared" ref="B83:B93" si="45">+ROUND(B$95/12*$A83,2)</f>
        <v>9895.16</v>
      </c>
      <c r="C83" s="246">
        <f t="shared" ref="C83:D93" si="46">+ROUND(C$95/12*$A83,2)</f>
        <v>12072.1</v>
      </c>
      <c r="D83" s="246">
        <f t="shared" si="46"/>
        <v>9895.16</v>
      </c>
      <c r="E83" s="249">
        <f>+C83</f>
        <v>12072.1</v>
      </c>
      <c r="F83" s="170"/>
      <c r="G83" s="170"/>
      <c r="H83" s="170"/>
      <c r="I83" s="170"/>
      <c r="J83" s="170"/>
      <c r="K83" s="170"/>
      <c r="L83" s="170"/>
      <c r="M83" s="170"/>
      <c r="N83" s="170"/>
      <c r="O83" s="170"/>
      <c r="P83" s="170"/>
      <c r="Q83" s="170"/>
      <c r="R83" s="170"/>
      <c r="S83" s="170"/>
      <c r="T83" s="170"/>
      <c r="U83" s="170"/>
      <c r="V83" s="170"/>
      <c r="W83" s="170"/>
      <c r="X83" s="170"/>
      <c r="Y83" s="171"/>
      <c r="Z83" s="47"/>
      <c r="AA83" s="47"/>
      <c r="AB83" s="47"/>
      <c r="AC83" s="47"/>
      <c r="AD83" s="47"/>
      <c r="AE83" s="188"/>
      <c r="AF83" s="188"/>
      <c r="AG83" s="14"/>
      <c r="AH83" s="31"/>
      <c r="AI83" s="14"/>
      <c r="AJ83" s="14"/>
      <c r="AK83" s="14"/>
      <c r="AL83" s="14"/>
      <c r="AM83" s="14"/>
    </row>
    <row r="84" spans="1:39" x14ac:dyDescent="0.2">
      <c r="A84" s="8">
        <v>2</v>
      </c>
      <c r="B84" s="246">
        <f t="shared" si="45"/>
        <v>19790.330000000002</v>
      </c>
      <c r="C84" s="246">
        <f t="shared" si="46"/>
        <v>24144.2</v>
      </c>
      <c r="D84" s="246">
        <f t="shared" si="46"/>
        <v>19790.330000000002</v>
      </c>
      <c r="E84" s="249">
        <f t="shared" ref="E84:E94" si="47">+C84</f>
        <v>24144.2</v>
      </c>
      <c r="F84" s="170"/>
      <c r="G84" s="170"/>
      <c r="H84" s="170"/>
      <c r="I84" s="170"/>
      <c r="J84" s="170"/>
      <c r="K84" s="170"/>
      <c r="L84" s="170"/>
      <c r="M84" s="170"/>
      <c r="N84" s="170"/>
      <c r="O84" s="170"/>
      <c r="P84" s="170"/>
      <c r="Q84" s="170"/>
      <c r="R84" s="170"/>
      <c r="S84" s="170"/>
      <c r="T84" s="170"/>
      <c r="U84" s="170"/>
      <c r="V84" s="170"/>
      <c r="W84" s="170"/>
      <c r="X84" s="170"/>
      <c r="Y84" s="171"/>
      <c r="Z84" s="47"/>
      <c r="AA84" s="47"/>
      <c r="AB84" s="47"/>
      <c r="AC84" s="47"/>
      <c r="AD84" s="47"/>
      <c r="AE84" s="188"/>
      <c r="AF84" s="188"/>
      <c r="AG84" s="14"/>
      <c r="AH84" s="31"/>
      <c r="AI84" s="14"/>
      <c r="AJ84" s="14"/>
      <c r="AK84" s="14"/>
      <c r="AL84" s="14"/>
      <c r="AM84" s="14"/>
    </row>
    <row r="85" spans="1:39" x14ac:dyDescent="0.2">
      <c r="A85" s="8">
        <v>3</v>
      </c>
      <c r="B85" s="246">
        <f t="shared" si="45"/>
        <v>29685.49</v>
      </c>
      <c r="C85" s="246">
        <f t="shared" si="46"/>
        <v>36216.300000000003</v>
      </c>
      <c r="D85" s="246">
        <f t="shared" si="46"/>
        <v>29685.49</v>
      </c>
      <c r="E85" s="249">
        <f t="shared" si="47"/>
        <v>36216.300000000003</v>
      </c>
      <c r="F85" s="170"/>
      <c r="G85" s="170"/>
      <c r="H85" s="170"/>
      <c r="I85" s="170"/>
      <c r="J85" s="170"/>
      <c r="K85" s="170"/>
      <c r="L85" s="170"/>
      <c r="M85" s="170"/>
      <c r="N85" s="170"/>
      <c r="O85" s="170"/>
      <c r="P85" s="170"/>
      <c r="Q85" s="170"/>
      <c r="R85" s="170"/>
      <c r="S85" s="170"/>
      <c r="T85" s="170"/>
      <c r="U85" s="170"/>
      <c r="V85" s="170"/>
      <c r="W85" s="170"/>
      <c r="X85" s="170"/>
      <c r="Y85" s="171"/>
      <c r="Z85" s="47"/>
      <c r="AA85" s="47"/>
      <c r="AB85" s="47"/>
      <c r="AC85" s="47"/>
      <c r="AD85" s="47"/>
      <c r="AE85" s="188"/>
      <c r="AF85" s="188"/>
      <c r="AG85" s="14"/>
      <c r="AH85" s="31"/>
      <c r="AI85" s="14"/>
      <c r="AJ85" s="14"/>
      <c r="AK85" s="14"/>
      <c r="AL85" s="14"/>
      <c r="AM85" s="14"/>
    </row>
    <row r="86" spans="1:39" x14ac:dyDescent="0.2">
      <c r="A86" s="8">
        <v>4</v>
      </c>
      <c r="B86" s="246">
        <f t="shared" si="45"/>
        <v>39580.660000000003</v>
      </c>
      <c r="C86" s="246">
        <f t="shared" si="46"/>
        <v>48288.4</v>
      </c>
      <c r="D86" s="246">
        <f t="shared" si="46"/>
        <v>39580.660000000003</v>
      </c>
      <c r="E86" s="249">
        <f t="shared" si="47"/>
        <v>48288.4</v>
      </c>
      <c r="F86" s="170"/>
      <c r="G86" s="170"/>
      <c r="H86" s="170"/>
      <c r="I86" s="170"/>
      <c r="J86" s="170"/>
      <c r="K86" s="170"/>
      <c r="L86" s="170"/>
      <c r="M86" s="170"/>
      <c r="N86" s="170"/>
      <c r="O86" s="170"/>
      <c r="P86" s="170"/>
      <c r="Q86" s="170"/>
      <c r="R86" s="170"/>
      <c r="S86" s="170"/>
      <c r="T86" s="170"/>
      <c r="U86" s="170"/>
      <c r="V86" s="170"/>
      <c r="W86" s="170"/>
      <c r="X86" s="170"/>
      <c r="Y86" s="171"/>
      <c r="Z86" s="47"/>
      <c r="AA86" s="47"/>
      <c r="AB86" s="47"/>
      <c r="AC86" s="47"/>
      <c r="AD86" s="47"/>
      <c r="AE86" s="188"/>
      <c r="AF86" s="188"/>
      <c r="AG86" s="14"/>
      <c r="AH86" s="31"/>
      <c r="AI86" s="14"/>
      <c r="AJ86" s="14"/>
      <c r="AK86" s="14"/>
      <c r="AL86" s="14"/>
      <c r="AM86" s="14"/>
    </row>
    <row r="87" spans="1:39" x14ac:dyDescent="0.2">
      <c r="A87" s="8">
        <v>5</v>
      </c>
      <c r="B87" s="246">
        <f t="shared" si="45"/>
        <v>49475.82</v>
      </c>
      <c r="C87" s="246">
        <f t="shared" si="46"/>
        <v>60360.5</v>
      </c>
      <c r="D87" s="246">
        <f t="shared" si="46"/>
        <v>49475.82</v>
      </c>
      <c r="E87" s="249">
        <f t="shared" si="47"/>
        <v>60360.5</v>
      </c>
      <c r="F87" s="170"/>
      <c r="G87" s="170"/>
      <c r="H87" s="170"/>
      <c r="I87" s="170"/>
      <c r="J87" s="170"/>
      <c r="K87" s="170"/>
      <c r="L87" s="170"/>
      <c r="M87" s="170"/>
      <c r="N87" s="170"/>
      <c r="O87" s="170"/>
      <c r="P87" s="170"/>
      <c r="Q87" s="170"/>
      <c r="R87" s="170"/>
      <c r="S87" s="170"/>
      <c r="T87" s="170"/>
      <c r="U87" s="170"/>
      <c r="V87" s="170"/>
      <c r="W87" s="170"/>
      <c r="X87" s="170"/>
      <c r="Y87" s="171"/>
      <c r="Z87" s="47"/>
      <c r="AA87" s="47"/>
      <c r="AB87" s="47"/>
      <c r="AC87" s="47"/>
      <c r="AD87" s="47"/>
      <c r="AE87" s="188"/>
      <c r="AF87" s="188"/>
      <c r="AG87" s="14"/>
      <c r="AH87" s="31"/>
      <c r="AI87" s="14"/>
      <c r="AJ87" s="14"/>
      <c r="AK87" s="14"/>
      <c r="AL87" s="14"/>
      <c r="AM87" s="14"/>
    </row>
    <row r="88" spans="1:39" x14ac:dyDescent="0.2">
      <c r="A88" s="8">
        <v>6</v>
      </c>
      <c r="B88" s="246">
        <f t="shared" si="45"/>
        <v>59370.99</v>
      </c>
      <c r="C88" s="246">
        <f t="shared" si="46"/>
        <v>72432.61</v>
      </c>
      <c r="D88" s="246">
        <f t="shared" si="46"/>
        <v>59370.99</v>
      </c>
      <c r="E88" s="249">
        <f t="shared" si="47"/>
        <v>72432.61</v>
      </c>
      <c r="F88" s="170"/>
      <c r="G88" s="170"/>
      <c r="H88" s="170"/>
      <c r="I88" s="170"/>
      <c r="J88" s="170"/>
      <c r="K88" s="170"/>
      <c r="L88" s="170"/>
      <c r="M88" s="170"/>
      <c r="N88" s="170"/>
      <c r="O88" s="170"/>
      <c r="P88" s="170"/>
      <c r="Q88" s="170"/>
      <c r="R88" s="170"/>
      <c r="S88" s="170"/>
      <c r="T88" s="170"/>
      <c r="U88" s="170"/>
      <c r="V88" s="170"/>
      <c r="W88" s="170"/>
      <c r="X88" s="170"/>
      <c r="Y88" s="171"/>
      <c r="Z88" s="47"/>
      <c r="AA88" s="47"/>
      <c r="AB88" s="47"/>
      <c r="AC88" s="47"/>
      <c r="AD88" s="47"/>
      <c r="AE88" s="188"/>
      <c r="AF88" s="188"/>
      <c r="AG88" s="14"/>
      <c r="AH88" s="31"/>
      <c r="AI88" s="14"/>
      <c r="AJ88" s="14"/>
      <c r="AK88" s="14"/>
      <c r="AL88" s="14"/>
      <c r="AM88" s="14"/>
    </row>
    <row r="89" spans="1:39" x14ac:dyDescent="0.2">
      <c r="A89" s="8">
        <v>7</v>
      </c>
      <c r="B89" s="246">
        <f t="shared" si="45"/>
        <v>69266.149999999994</v>
      </c>
      <c r="C89" s="246">
        <f t="shared" si="46"/>
        <v>84504.71</v>
      </c>
      <c r="D89" s="246">
        <f t="shared" si="46"/>
        <v>69266.149999999994</v>
      </c>
      <c r="E89" s="249">
        <f t="shared" si="47"/>
        <v>84504.71</v>
      </c>
      <c r="F89" s="170"/>
      <c r="G89" s="170"/>
      <c r="H89" s="170"/>
      <c r="I89" s="170"/>
      <c r="J89" s="170"/>
      <c r="K89" s="170"/>
      <c r="L89" s="170"/>
      <c r="M89" s="170"/>
      <c r="N89" s="170"/>
      <c r="O89" s="170"/>
      <c r="P89" s="170"/>
      <c r="Q89" s="170"/>
      <c r="R89" s="170"/>
      <c r="S89" s="170"/>
      <c r="T89" s="170"/>
      <c r="U89" s="170"/>
      <c r="V89" s="170"/>
      <c r="W89" s="170"/>
      <c r="X89" s="170"/>
      <c r="Y89" s="171"/>
      <c r="Z89" s="47"/>
      <c r="AA89" s="47"/>
      <c r="AB89" s="47"/>
      <c r="AC89" s="47"/>
      <c r="AD89" s="47"/>
      <c r="AE89" s="188"/>
      <c r="AF89" s="188"/>
      <c r="AG89" s="14"/>
      <c r="AH89" s="31"/>
      <c r="AI89" s="14"/>
      <c r="AJ89" s="14"/>
      <c r="AK89" s="14"/>
      <c r="AL89" s="14"/>
      <c r="AM89" s="14"/>
    </row>
    <row r="90" spans="1:39" x14ac:dyDescent="0.2">
      <c r="A90" s="8">
        <v>8</v>
      </c>
      <c r="B90" s="246">
        <f t="shared" si="45"/>
        <v>79161.31</v>
      </c>
      <c r="C90" s="246">
        <f t="shared" si="46"/>
        <v>96576.81</v>
      </c>
      <c r="D90" s="246">
        <f t="shared" si="46"/>
        <v>79161.31</v>
      </c>
      <c r="E90" s="249">
        <f t="shared" si="47"/>
        <v>96576.81</v>
      </c>
      <c r="F90" s="170"/>
      <c r="G90" s="170"/>
      <c r="H90" s="170"/>
      <c r="I90" s="170"/>
      <c r="J90" s="170"/>
      <c r="K90" s="170"/>
      <c r="L90" s="170"/>
      <c r="M90" s="170"/>
      <c r="N90" s="170"/>
      <c r="O90" s="170"/>
      <c r="P90" s="170"/>
      <c r="Q90" s="170"/>
      <c r="R90" s="170"/>
      <c r="S90" s="170"/>
      <c r="T90" s="170"/>
      <c r="U90" s="170"/>
      <c r="V90" s="170"/>
      <c r="W90" s="170"/>
      <c r="X90" s="170"/>
      <c r="Y90" s="171"/>
      <c r="Z90" s="47"/>
      <c r="AA90" s="47"/>
      <c r="AB90" s="47"/>
      <c r="AC90" s="47"/>
      <c r="AD90" s="47"/>
      <c r="AE90" s="188"/>
      <c r="AF90" s="188"/>
      <c r="AG90" s="14"/>
      <c r="AH90" s="31"/>
      <c r="AI90" s="14"/>
      <c r="AJ90" s="14"/>
      <c r="AK90" s="14"/>
      <c r="AL90" s="14"/>
      <c r="AM90" s="14"/>
    </row>
    <row r="91" spans="1:39" x14ac:dyDescent="0.2">
      <c r="A91" s="8">
        <v>9</v>
      </c>
      <c r="B91" s="246">
        <f t="shared" si="45"/>
        <v>89056.48</v>
      </c>
      <c r="C91" s="246">
        <f t="shared" si="46"/>
        <v>108648.91</v>
      </c>
      <c r="D91" s="246">
        <f t="shared" si="46"/>
        <v>89056.48</v>
      </c>
      <c r="E91" s="249">
        <f t="shared" si="47"/>
        <v>108648.91</v>
      </c>
      <c r="F91" s="170"/>
      <c r="G91" s="170"/>
      <c r="H91" s="170"/>
      <c r="I91" s="170"/>
      <c r="J91" s="170"/>
      <c r="K91" s="170"/>
      <c r="L91" s="170"/>
      <c r="M91" s="170"/>
      <c r="N91" s="170"/>
      <c r="O91" s="170"/>
      <c r="P91" s="170"/>
      <c r="Q91" s="170"/>
      <c r="R91" s="170"/>
      <c r="S91" s="170"/>
      <c r="T91" s="170"/>
      <c r="U91" s="170"/>
      <c r="V91" s="170"/>
      <c r="W91" s="170"/>
      <c r="X91" s="170"/>
      <c r="Y91" s="171"/>
      <c r="Z91" s="47"/>
      <c r="AA91" s="47"/>
      <c r="AB91" s="47"/>
      <c r="AC91" s="47"/>
      <c r="AD91" s="47"/>
      <c r="AE91" s="188"/>
      <c r="AF91" s="188"/>
      <c r="AG91" s="14"/>
      <c r="AH91" s="31"/>
      <c r="AI91" s="14"/>
      <c r="AJ91" s="14"/>
      <c r="AK91" s="14"/>
      <c r="AL91" s="14"/>
      <c r="AM91" s="14"/>
    </row>
    <row r="92" spans="1:39" x14ac:dyDescent="0.2">
      <c r="A92" s="8">
        <v>10</v>
      </c>
      <c r="B92" s="246">
        <f t="shared" si="45"/>
        <v>98951.64</v>
      </c>
      <c r="C92" s="246">
        <f t="shared" si="46"/>
        <v>120721.01</v>
      </c>
      <c r="D92" s="246">
        <f t="shared" si="46"/>
        <v>98951.64</v>
      </c>
      <c r="E92" s="249">
        <f t="shared" si="47"/>
        <v>120721.01</v>
      </c>
      <c r="F92" s="170"/>
      <c r="G92" s="170"/>
      <c r="H92" s="170"/>
      <c r="I92" s="170"/>
      <c r="J92" s="170"/>
      <c r="K92" s="170"/>
      <c r="L92" s="170"/>
      <c r="M92" s="170"/>
      <c r="N92" s="170"/>
      <c r="O92" s="170"/>
      <c r="P92" s="170"/>
      <c r="Q92" s="170"/>
      <c r="R92" s="170"/>
      <c r="S92" s="170"/>
      <c r="T92" s="170"/>
      <c r="U92" s="170"/>
      <c r="V92" s="170"/>
      <c r="W92" s="170"/>
      <c r="X92" s="170"/>
      <c r="Y92" s="171"/>
      <c r="Z92" s="47"/>
      <c r="AA92" s="47"/>
      <c r="AB92" s="47"/>
      <c r="AC92" s="47"/>
      <c r="AD92" s="47"/>
      <c r="AE92" s="188"/>
      <c r="AF92" s="188"/>
      <c r="AG92" s="14"/>
      <c r="AH92" s="31"/>
      <c r="AI92" s="14"/>
      <c r="AJ92" s="14"/>
      <c r="AK92" s="14"/>
      <c r="AL92" s="14"/>
      <c r="AM92" s="14"/>
    </row>
    <row r="93" spans="1:39" x14ac:dyDescent="0.2">
      <c r="A93" s="8">
        <v>11</v>
      </c>
      <c r="B93" s="246">
        <f t="shared" si="45"/>
        <v>108846.81</v>
      </c>
      <c r="C93" s="246">
        <f t="shared" si="46"/>
        <v>132793.10999999999</v>
      </c>
      <c r="D93" s="246">
        <f t="shared" si="46"/>
        <v>108846.81</v>
      </c>
      <c r="E93" s="249">
        <f t="shared" si="47"/>
        <v>132793.10999999999</v>
      </c>
      <c r="F93" s="170"/>
      <c r="G93" s="170"/>
      <c r="H93" s="170"/>
      <c r="I93" s="170"/>
      <c r="J93" s="170"/>
      <c r="K93" s="170"/>
      <c r="L93" s="170"/>
      <c r="M93" s="170"/>
      <c r="N93" s="170"/>
      <c r="O93" s="170"/>
      <c r="P93" s="170"/>
      <c r="Q93" s="170"/>
      <c r="R93" s="170"/>
      <c r="S93" s="170"/>
      <c r="T93" s="170"/>
      <c r="U93" s="170"/>
      <c r="V93" s="170"/>
      <c r="W93" s="170"/>
      <c r="X93" s="170"/>
      <c r="Y93" s="171"/>
      <c r="Z93" s="47"/>
      <c r="AA93" s="47"/>
      <c r="AB93" s="47"/>
      <c r="AC93" s="47"/>
      <c r="AD93" s="47"/>
      <c r="AE93" s="188"/>
      <c r="AF93" s="188"/>
      <c r="AG93" s="14"/>
      <c r="AH93" s="31"/>
      <c r="AI93" s="14"/>
      <c r="AJ93" s="14"/>
      <c r="AK93" s="14"/>
      <c r="AL93" s="14"/>
      <c r="AM93" s="14"/>
    </row>
    <row r="94" spans="1:39" x14ac:dyDescent="0.2">
      <c r="A94" s="8">
        <v>12</v>
      </c>
      <c r="B94" s="249">
        <f>+B95</f>
        <v>118741.97</v>
      </c>
      <c r="C94" s="249">
        <f>+C95</f>
        <v>144865.21</v>
      </c>
      <c r="D94" s="249">
        <f>+B94</f>
        <v>118741.97</v>
      </c>
      <c r="E94" s="249">
        <f t="shared" si="47"/>
        <v>144865.21</v>
      </c>
      <c r="F94" s="170"/>
      <c r="G94" s="170"/>
      <c r="H94" s="170"/>
      <c r="I94" s="170"/>
      <c r="J94" s="170"/>
      <c r="K94" s="170"/>
      <c r="L94" s="170"/>
      <c r="M94" s="170"/>
      <c r="N94" s="170"/>
      <c r="O94" s="170"/>
      <c r="P94" s="170"/>
      <c r="Q94" s="170"/>
      <c r="R94" s="170"/>
      <c r="S94" s="170"/>
      <c r="T94" s="170"/>
      <c r="U94" s="170"/>
      <c r="V94" s="170"/>
      <c r="W94" s="170"/>
      <c r="X94" s="170"/>
      <c r="Y94" s="171"/>
      <c r="Z94" s="47"/>
      <c r="AA94" s="47"/>
      <c r="AB94" s="47"/>
      <c r="AC94" s="47"/>
      <c r="AD94" s="47"/>
      <c r="AE94" s="188"/>
      <c r="AF94" s="188"/>
      <c r="AG94" s="14"/>
      <c r="AH94" s="31"/>
      <c r="AI94" s="14"/>
      <c r="AJ94" s="14"/>
      <c r="AK94" s="14"/>
      <c r="AL94" s="14"/>
      <c r="AM94" s="14"/>
    </row>
    <row r="95" spans="1:39" x14ac:dyDescent="0.2">
      <c r="A95" s="8">
        <v>13</v>
      </c>
      <c r="B95" s="249">
        <v>118741.97</v>
      </c>
      <c r="C95" s="249">
        <v>144865.21</v>
      </c>
      <c r="D95" s="249">
        <f>+B95</f>
        <v>118741.97</v>
      </c>
      <c r="E95" s="249">
        <f>+C95</f>
        <v>144865.21</v>
      </c>
      <c r="F95" s="170"/>
      <c r="G95" s="170"/>
      <c r="H95" s="170"/>
      <c r="I95" s="170"/>
      <c r="J95" s="170"/>
      <c r="K95" s="170"/>
      <c r="L95" s="170"/>
      <c r="M95" s="170"/>
      <c r="N95" s="170"/>
      <c r="O95" s="170"/>
      <c r="P95" s="170"/>
      <c r="Q95" s="170"/>
      <c r="R95" s="170"/>
      <c r="S95" s="170"/>
      <c r="T95" s="170"/>
      <c r="U95" s="170"/>
      <c r="V95" s="170"/>
      <c r="W95" s="170"/>
      <c r="X95" s="170"/>
      <c r="Y95" s="171"/>
      <c r="Z95" s="47"/>
      <c r="AA95" s="47"/>
      <c r="AB95" s="47"/>
      <c r="AC95" s="47"/>
      <c r="AD95" s="47"/>
      <c r="AE95" s="188"/>
      <c r="AF95" s="188"/>
      <c r="AG95" s="14"/>
      <c r="AH95" s="31"/>
      <c r="AI95" s="14"/>
      <c r="AJ95" s="14"/>
      <c r="AK95" s="14"/>
      <c r="AL95" s="14"/>
      <c r="AM95" s="14"/>
    </row>
    <row r="96" spans="1:39" x14ac:dyDescent="0.2">
      <c r="A96" s="170"/>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1"/>
      <c r="Z96" s="47"/>
      <c r="AA96" s="47"/>
      <c r="AB96" s="47"/>
      <c r="AC96" s="47"/>
      <c r="AD96" s="47"/>
      <c r="AE96" s="188"/>
      <c r="AF96" s="188"/>
      <c r="AG96" s="14"/>
      <c r="AH96" s="31"/>
      <c r="AI96" s="14"/>
      <c r="AJ96" s="14"/>
      <c r="AK96" s="14"/>
      <c r="AL96" s="14"/>
      <c r="AM96" s="14"/>
    </row>
    <row r="97" spans="1:39" x14ac:dyDescent="0.2">
      <c r="A97" s="17" t="s">
        <v>50</v>
      </c>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1"/>
      <c r="Z97" s="47"/>
      <c r="AA97" s="47"/>
      <c r="AB97" s="47"/>
      <c r="AC97" s="47"/>
      <c r="AD97" s="47"/>
      <c r="AE97" s="188"/>
      <c r="AF97" s="188"/>
      <c r="AG97" s="14"/>
      <c r="AH97" s="31"/>
      <c r="AI97" s="14"/>
      <c r="AJ97" s="14"/>
      <c r="AK97" s="14"/>
      <c r="AL97" s="14"/>
      <c r="AM97" s="14"/>
    </row>
    <row r="98" spans="1:39" x14ac:dyDescent="0.2">
      <c r="A98" s="17" t="s">
        <v>78</v>
      </c>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1"/>
      <c r="Z98" s="47"/>
      <c r="AA98" s="47"/>
      <c r="AB98" s="47"/>
      <c r="AC98" s="47"/>
      <c r="AD98" s="47"/>
      <c r="AE98" s="188"/>
      <c r="AF98" s="188"/>
      <c r="AG98" s="14"/>
      <c r="AH98" s="31"/>
      <c r="AI98" s="14"/>
      <c r="AJ98" s="14"/>
      <c r="AK98" s="14"/>
      <c r="AL98" s="14"/>
      <c r="AM98" s="14"/>
    </row>
    <row r="99" spans="1:39" x14ac:dyDescent="0.2">
      <c r="A99" s="166"/>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88"/>
      <c r="AF99" s="188"/>
      <c r="AG99" s="14"/>
      <c r="AH99" s="14"/>
      <c r="AI99" s="14"/>
      <c r="AJ99" s="14"/>
      <c r="AK99" s="14"/>
      <c r="AL99" s="14"/>
      <c r="AM99" s="14"/>
    </row>
    <row r="100" spans="1:39" x14ac:dyDescent="0.2">
      <c r="A100" s="17" t="s">
        <v>218</v>
      </c>
      <c r="B100" s="74"/>
      <c r="C100" s="74"/>
      <c r="D100" s="182" t="s">
        <v>220</v>
      </c>
      <c r="E100" s="74"/>
      <c r="F100" s="74" t="s">
        <v>222</v>
      </c>
      <c r="G100" s="14"/>
      <c r="I100" s="14"/>
      <c r="J100" s="13"/>
      <c r="K100" s="13"/>
      <c r="L100" s="13"/>
      <c r="M100" s="14"/>
      <c r="N100" s="14"/>
      <c r="O100" s="14"/>
      <c r="P100" s="14"/>
      <c r="Q100" s="14"/>
      <c r="R100" s="14"/>
      <c r="S100" s="14"/>
      <c r="T100" s="14"/>
      <c r="U100" s="14"/>
      <c r="V100" s="14"/>
      <c r="W100" s="14"/>
      <c r="X100" s="14"/>
      <c r="Y100" s="14"/>
      <c r="Z100" s="14"/>
      <c r="AA100" s="14"/>
      <c r="AB100" s="14"/>
      <c r="AC100" s="14"/>
      <c r="AD100" s="14"/>
      <c r="AE100" s="188"/>
      <c r="AF100" s="188"/>
      <c r="AG100" s="14"/>
      <c r="AH100" s="14"/>
      <c r="AI100" s="14"/>
      <c r="AJ100" s="14"/>
      <c r="AK100" s="14"/>
      <c r="AL100" s="14"/>
      <c r="AM100" s="14"/>
    </row>
    <row r="101" spans="1:39" x14ac:dyDescent="0.2">
      <c r="A101" s="8"/>
      <c r="B101" s="8"/>
      <c r="C101" s="8"/>
      <c r="D101" s="183" t="s">
        <v>219</v>
      </c>
      <c r="E101" s="8"/>
      <c r="F101" s="8" t="s">
        <v>221</v>
      </c>
      <c r="G101" s="15" t="s">
        <v>447</v>
      </c>
      <c r="H101" s="240"/>
      <c r="I101" s="184"/>
      <c r="J101" s="184"/>
      <c r="K101" s="184"/>
      <c r="L101" s="184"/>
      <c r="M101" s="14"/>
      <c r="N101" s="14"/>
      <c r="O101" s="14"/>
      <c r="P101" s="14"/>
      <c r="Q101" s="14"/>
      <c r="R101" s="14"/>
      <c r="S101" s="14"/>
      <c r="T101" s="14"/>
      <c r="U101" s="14"/>
      <c r="V101" s="14"/>
      <c r="W101" s="14"/>
      <c r="X101" s="14"/>
      <c r="Y101" s="14"/>
      <c r="Z101" s="14"/>
      <c r="AA101" s="14"/>
      <c r="AB101" s="14"/>
      <c r="AC101" s="14"/>
      <c r="AD101" s="14"/>
      <c r="AE101" s="188"/>
      <c r="AF101" s="188"/>
      <c r="AG101" s="14"/>
      <c r="AH101" s="14"/>
      <c r="AI101" s="14"/>
      <c r="AJ101" s="14"/>
      <c r="AK101" s="14"/>
      <c r="AL101" s="14"/>
      <c r="AM101" s="14"/>
    </row>
    <row r="102" spans="1:39" x14ac:dyDescent="0.2">
      <c r="A102" s="8"/>
      <c r="B102" s="9"/>
      <c r="C102" s="9"/>
      <c r="D102" s="9"/>
      <c r="E102" s="9"/>
      <c r="F102" s="9"/>
      <c r="G102" s="14"/>
      <c r="H102" s="241"/>
      <c r="I102" s="39"/>
      <c r="J102" s="39"/>
      <c r="K102" s="39"/>
      <c r="L102" s="39"/>
      <c r="M102" s="14"/>
      <c r="N102" s="14"/>
      <c r="O102" s="14"/>
      <c r="P102" s="14"/>
      <c r="Q102" s="14"/>
      <c r="R102" s="14"/>
      <c r="S102" s="14"/>
      <c r="T102" s="14"/>
      <c r="U102" s="14"/>
      <c r="V102" s="14"/>
      <c r="W102" s="14"/>
      <c r="X102" s="14"/>
      <c r="Y102" s="14"/>
      <c r="Z102" s="14"/>
      <c r="AA102" s="14"/>
      <c r="AB102" s="14"/>
      <c r="AC102" s="14"/>
      <c r="AD102" s="14"/>
      <c r="AE102" s="188"/>
      <c r="AF102" s="188"/>
      <c r="AG102" s="14"/>
      <c r="AH102" s="14"/>
      <c r="AI102" s="14"/>
      <c r="AJ102" s="14"/>
      <c r="AK102" s="14"/>
      <c r="AL102" s="14"/>
      <c r="AM102" s="14"/>
    </row>
    <row r="103" spans="1:39" x14ac:dyDescent="0.2">
      <c r="A103" s="8"/>
      <c r="B103" s="9"/>
      <c r="C103" s="9"/>
      <c r="D103" s="185" t="s">
        <v>223</v>
      </c>
      <c r="E103" s="14"/>
      <c r="F103" s="244" t="s">
        <v>222</v>
      </c>
      <c r="G103" s="14"/>
      <c r="H103" s="241"/>
      <c r="I103" s="39"/>
      <c r="J103" s="39"/>
      <c r="K103" s="39"/>
      <c r="L103" s="39"/>
      <c r="M103" s="14"/>
      <c r="N103" s="14"/>
      <c r="O103" s="14"/>
      <c r="P103" s="14"/>
      <c r="Q103" s="14"/>
      <c r="R103" s="14"/>
      <c r="S103" s="14"/>
      <c r="T103" s="14"/>
      <c r="U103" s="14"/>
      <c r="V103" s="14"/>
      <c r="W103" s="14"/>
      <c r="X103" s="14"/>
      <c r="Y103" s="14"/>
      <c r="Z103" s="14"/>
      <c r="AA103" s="14"/>
      <c r="AB103" s="14"/>
      <c r="AC103" s="14"/>
      <c r="AD103" s="14"/>
      <c r="AE103" s="188"/>
      <c r="AF103" s="188"/>
      <c r="AG103" s="14"/>
      <c r="AH103" s="14"/>
      <c r="AI103" s="14"/>
      <c r="AJ103" s="14"/>
      <c r="AK103" s="14"/>
      <c r="AL103" s="14"/>
      <c r="AM103" s="14"/>
    </row>
    <row r="104" spans="1:39" x14ac:dyDescent="0.2">
      <c r="A104" s="8"/>
      <c r="B104" s="9"/>
      <c r="C104" s="9"/>
      <c r="D104" s="9"/>
      <c r="E104" s="9"/>
      <c r="F104" s="9"/>
      <c r="G104" s="14"/>
      <c r="H104" s="39"/>
      <c r="I104" s="39"/>
      <c r="J104" s="39"/>
      <c r="K104" s="39"/>
      <c r="L104" s="39"/>
      <c r="M104" s="14"/>
      <c r="N104" s="14"/>
      <c r="O104" s="14"/>
      <c r="P104" s="14"/>
      <c r="Q104" s="186"/>
      <c r="R104" s="14"/>
      <c r="S104" s="14"/>
      <c r="T104" s="14"/>
      <c r="U104" s="14"/>
      <c r="V104" s="14"/>
      <c r="W104" s="14"/>
      <c r="X104" s="14"/>
      <c r="Y104" s="14"/>
      <c r="Z104" s="14"/>
      <c r="AA104" s="14"/>
      <c r="AB104" s="14"/>
      <c r="AC104" s="14"/>
      <c r="AD104" s="14"/>
      <c r="AE104" s="188"/>
      <c r="AF104" s="188"/>
      <c r="AG104" s="14"/>
      <c r="AH104" s="14"/>
      <c r="AI104" s="14"/>
      <c r="AJ104" s="14"/>
      <c r="AK104" s="14"/>
      <c r="AL104" s="14"/>
      <c r="AM104" s="14"/>
    </row>
    <row r="105" spans="1:39" x14ac:dyDescent="0.2">
      <c r="A105" s="17" t="s">
        <v>390</v>
      </c>
      <c r="B105" s="9"/>
      <c r="C105" s="9"/>
      <c r="D105" s="9"/>
      <c r="E105" s="9"/>
      <c r="F105" s="9"/>
      <c r="G105" s="14"/>
      <c r="H105" s="39"/>
      <c r="I105" s="39"/>
      <c r="J105" s="39"/>
      <c r="K105" s="39"/>
      <c r="L105" s="39"/>
      <c r="M105" s="14"/>
      <c r="N105" s="14"/>
      <c r="O105" s="14"/>
      <c r="P105" s="14"/>
      <c r="Q105" s="186"/>
      <c r="R105" s="14"/>
      <c r="S105" s="14"/>
      <c r="T105" s="14"/>
      <c r="U105" s="14"/>
      <c r="V105" s="14"/>
      <c r="W105" s="14"/>
      <c r="X105" s="14"/>
      <c r="Y105" s="14"/>
      <c r="Z105" s="14"/>
      <c r="AA105" s="14"/>
      <c r="AB105" s="14"/>
      <c r="AC105" s="14"/>
      <c r="AD105" s="14"/>
      <c r="AE105" s="188"/>
      <c r="AF105" s="188"/>
      <c r="AG105" s="14"/>
      <c r="AH105" s="14"/>
      <c r="AI105" s="14"/>
      <c r="AJ105" s="14"/>
      <c r="AK105" s="14"/>
      <c r="AL105" s="14"/>
      <c r="AM105" s="14"/>
    </row>
    <row r="106" spans="1:39" x14ac:dyDescent="0.2">
      <c r="A106" s="242" t="s">
        <v>395</v>
      </c>
      <c r="B106" s="9"/>
      <c r="C106" s="9"/>
      <c r="D106" s="9"/>
      <c r="E106" s="9"/>
      <c r="F106" s="9"/>
      <c r="G106" s="14"/>
      <c r="H106" s="39"/>
      <c r="I106" s="39"/>
      <c r="J106" s="39"/>
      <c r="K106" s="39"/>
      <c r="L106" s="39"/>
      <c r="M106" s="14"/>
      <c r="N106" s="14"/>
      <c r="O106" s="14"/>
      <c r="P106" s="14"/>
      <c r="Q106" s="186"/>
      <c r="R106" s="14"/>
      <c r="S106" s="14"/>
      <c r="T106" s="14"/>
      <c r="U106" s="14"/>
      <c r="V106" s="14"/>
      <c r="W106" s="14"/>
      <c r="X106" s="14"/>
      <c r="Y106" s="14"/>
      <c r="Z106" s="14"/>
      <c r="AA106" s="14"/>
      <c r="AB106" s="14"/>
      <c r="AC106" s="14"/>
      <c r="AD106" s="14"/>
      <c r="AE106" s="188"/>
      <c r="AF106" s="188"/>
      <c r="AG106" s="14"/>
      <c r="AH106" s="14"/>
      <c r="AI106" s="14"/>
      <c r="AJ106" s="14"/>
      <c r="AK106" s="14"/>
      <c r="AL106" s="14"/>
      <c r="AM106" s="14"/>
    </row>
    <row r="107" spans="1:39" x14ac:dyDescent="0.2">
      <c r="A107" s="236"/>
      <c r="B107" s="9"/>
      <c r="C107" s="243" t="s">
        <v>391</v>
      </c>
      <c r="E107" s="9"/>
      <c r="F107" s="243" t="s">
        <v>394</v>
      </c>
      <c r="G107" s="14"/>
      <c r="H107" s="39"/>
      <c r="I107" s="39"/>
      <c r="J107" s="39"/>
      <c r="K107" s="39"/>
      <c r="L107" s="39"/>
      <c r="M107" s="14"/>
      <c r="N107" s="14"/>
      <c r="O107" s="14"/>
      <c r="P107" s="14"/>
      <c r="Q107" s="186"/>
      <c r="R107" s="14"/>
      <c r="S107" s="14"/>
      <c r="T107" s="14"/>
      <c r="U107" s="14"/>
      <c r="V107" s="14"/>
      <c r="W107" s="14"/>
      <c r="X107" s="14"/>
      <c r="Y107" s="14"/>
      <c r="Z107" s="14"/>
      <c r="AA107" s="14"/>
      <c r="AB107" s="14"/>
      <c r="AC107" s="14"/>
      <c r="AD107" s="14"/>
      <c r="AE107" s="188"/>
      <c r="AF107" s="188"/>
      <c r="AG107" s="14"/>
      <c r="AH107" s="14"/>
      <c r="AI107" s="14"/>
      <c r="AJ107" s="14"/>
      <c r="AK107" s="14"/>
      <c r="AL107" s="14"/>
      <c r="AM107" s="14"/>
    </row>
    <row r="108" spans="1:39" x14ac:dyDescent="0.2">
      <c r="A108" s="236"/>
      <c r="B108" s="9"/>
      <c r="C108" s="243" t="s">
        <v>392</v>
      </c>
      <c r="D108" s="9"/>
      <c r="E108" s="9"/>
      <c r="F108" s="243" t="s">
        <v>393</v>
      </c>
      <c r="G108" s="14"/>
      <c r="H108" s="39"/>
      <c r="I108" s="39"/>
      <c r="J108" s="39"/>
      <c r="K108" s="39"/>
      <c r="L108" s="39"/>
      <c r="M108" s="14"/>
      <c r="N108" s="14"/>
      <c r="O108" s="14"/>
      <c r="P108" s="14"/>
      <c r="Q108" s="186"/>
      <c r="R108" s="14"/>
      <c r="S108" s="14"/>
      <c r="T108" s="14"/>
      <c r="U108" s="14"/>
      <c r="V108" s="14"/>
      <c r="W108" s="14"/>
      <c r="X108" s="14"/>
      <c r="Y108" s="14"/>
      <c r="Z108" s="14"/>
      <c r="AA108" s="14"/>
      <c r="AB108" s="14"/>
      <c r="AC108" s="14"/>
      <c r="AD108" s="14"/>
      <c r="AE108" s="188"/>
      <c r="AF108" s="188"/>
      <c r="AG108" s="14"/>
      <c r="AH108" s="14"/>
      <c r="AI108" s="14"/>
      <c r="AJ108" s="14"/>
      <c r="AK108" s="14"/>
      <c r="AL108" s="14"/>
      <c r="AM108" s="14"/>
    </row>
    <row r="109" spans="1:39" x14ac:dyDescent="0.2">
      <c r="A109" s="236"/>
      <c r="B109" s="9"/>
      <c r="C109" s="243"/>
      <c r="D109" s="9"/>
      <c r="E109" s="9"/>
      <c r="F109" s="9"/>
      <c r="G109" s="14"/>
      <c r="H109" s="39"/>
      <c r="I109" s="39"/>
      <c r="J109" s="39"/>
      <c r="K109" s="39"/>
      <c r="L109" s="39"/>
      <c r="M109" s="14"/>
      <c r="N109" s="14"/>
      <c r="O109" s="14"/>
      <c r="P109" s="14"/>
      <c r="Q109" s="186"/>
      <c r="R109" s="14"/>
      <c r="S109" s="14"/>
      <c r="T109" s="14"/>
      <c r="U109" s="14"/>
      <c r="V109" s="14"/>
      <c r="W109" s="14"/>
      <c r="X109" s="14"/>
      <c r="Y109" s="14"/>
      <c r="Z109" s="14"/>
      <c r="AA109" s="14"/>
      <c r="AB109" s="14"/>
      <c r="AC109" s="14"/>
      <c r="AD109" s="14"/>
      <c r="AE109" s="188"/>
      <c r="AF109" s="188"/>
      <c r="AG109" s="14"/>
      <c r="AH109" s="14"/>
      <c r="AI109" s="14"/>
      <c r="AJ109" s="14"/>
      <c r="AK109" s="14"/>
      <c r="AL109" s="14"/>
      <c r="AM109" s="14"/>
    </row>
    <row r="110" spans="1:39" x14ac:dyDescent="0.2">
      <c r="A110" s="236"/>
      <c r="B110" s="9"/>
      <c r="C110" s="9"/>
      <c r="D110" s="185" t="s">
        <v>223</v>
      </c>
      <c r="E110" s="9"/>
      <c r="F110" s="244" t="s">
        <v>393</v>
      </c>
      <c r="G110" s="14"/>
      <c r="H110" s="39"/>
      <c r="I110" s="39"/>
      <c r="J110" s="39"/>
      <c r="K110" s="39"/>
      <c r="L110" s="39"/>
      <c r="M110" s="14"/>
      <c r="N110" s="14"/>
      <c r="O110" s="14"/>
      <c r="P110" s="14"/>
      <c r="Q110" s="186"/>
      <c r="R110" s="14"/>
      <c r="S110" s="14"/>
      <c r="T110" s="14"/>
      <c r="U110" s="14"/>
      <c r="V110" s="14"/>
      <c r="W110" s="14"/>
      <c r="X110" s="14"/>
      <c r="Y110" s="14"/>
      <c r="Z110" s="14"/>
      <c r="AA110" s="14"/>
      <c r="AB110" s="14"/>
      <c r="AC110" s="14"/>
      <c r="AD110" s="14"/>
      <c r="AE110" s="188"/>
      <c r="AF110" s="188"/>
      <c r="AG110" s="14"/>
      <c r="AH110" s="14"/>
      <c r="AI110" s="14"/>
      <c r="AJ110" s="14"/>
      <c r="AK110" s="14"/>
      <c r="AL110" s="14"/>
      <c r="AM110" s="14"/>
    </row>
    <row r="111" spans="1:39" x14ac:dyDescent="0.2">
      <c r="A111" s="236"/>
      <c r="B111" s="9"/>
      <c r="C111" s="9"/>
      <c r="D111" s="9"/>
      <c r="E111" s="9"/>
      <c r="F111" s="9"/>
      <c r="G111" s="14"/>
      <c r="H111" s="39"/>
      <c r="I111" s="39"/>
      <c r="J111" s="39"/>
      <c r="K111" s="39"/>
      <c r="L111" s="39"/>
      <c r="M111" s="14"/>
      <c r="N111" s="14"/>
      <c r="O111" s="14"/>
      <c r="P111" s="14"/>
      <c r="Q111" s="186"/>
      <c r="R111" s="14"/>
      <c r="S111" s="14"/>
      <c r="T111" s="14"/>
      <c r="U111" s="14"/>
      <c r="V111" s="14"/>
      <c r="W111" s="14"/>
      <c r="X111" s="14"/>
      <c r="Y111" s="14"/>
      <c r="Z111" s="14"/>
      <c r="AA111" s="14"/>
      <c r="AB111" s="14"/>
      <c r="AC111" s="14"/>
      <c r="AD111" s="14"/>
      <c r="AE111" s="188"/>
      <c r="AF111" s="188"/>
      <c r="AG111" s="14"/>
      <c r="AH111" s="14"/>
      <c r="AI111" s="14"/>
      <c r="AJ111" s="14"/>
      <c r="AK111" s="14"/>
      <c r="AL111" s="14"/>
      <c r="AM111" s="14"/>
    </row>
    <row r="112" spans="1:39" x14ac:dyDescent="0.2">
      <c r="A112" s="8"/>
      <c r="B112" s="228">
        <v>1</v>
      </c>
      <c r="C112" s="228">
        <v>2</v>
      </c>
      <c r="D112" s="228">
        <v>3</v>
      </c>
      <c r="E112" s="228">
        <v>4</v>
      </c>
      <c r="F112" s="228">
        <v>5</v>
      </c>
      <c r="G112" s="228">
        <v>6</v>
      </c>
      <c r="H112" s="228">
        <v>7</v>
      </c>
      <c r="I112" s="228">
        <v>8</v>
      </c>
      <c r="J112" s="228">
        <v>9</v>
      </c>
      <c r="K112" s="228">
        <v>10</v>
      </c>
      <c r="L112" s="228">
        <v>11</v>
      </c>
      <c r="M112" s="228">
        <v>12</v>
      </c>
      <c r="N112" s="228">
        <v>13</v>
      </c>
      <c r="O112" s="14"/>
      <c r="P112" s="14"/>
      <c r="Q112" s="186"/>
      <c r="R112" s="14"/>
      <c r="S112" s="14"/>
      <c r="T112" s="14"/>
      <c r="U112" s="14"/>
      <c r="V112" s="14"/>
      <c r="W112" s="14"/>
      <c r="X112" s="14"/>
      <c r="Y112" s="14"/>
      <c r="Z112" s="14"/>
      <c r="AA112" s="14"/>
      <c r="AB112" s="14"/>
      <c r="AC112" s="14"/>
      <c r="AD112" s="14"/>
      <c r="AE112" s="188"/>
      <c r="AF112" s="188"/>
      <c r="AG112" s="14"/>
      <c r="AH112" s="77"/>
      <c r="AI112" s="77"/>
      <c r="AJ112" s="14"/>
      <c r="AK112" s="14"/>
      <c r="AL112" s="14"/>
      <c r="AM112" s="14"/>
    </row>
    <row r="113" spans="1:39" x14ac:dyDescent="0.2">
      <c r="A113" s="178" t="s">
        <v>233</v>
      </c>
      <c r="B113" s="248">
        <v>225937</v>
      </c>
      <c r="C113" s="248">
        <v>225937</v>
      </c>
      <c r="D113" s="248">
        <v>225937</v>
      </c>
      <c r="E113" s="248">
        <v>225937</v>
      </c>
      <c r="F113" s="248">
        <v>225937</v>
      </c>
      <c r="G113" s="248">
        <v>280792</v>
      </c>
      <c r="H113" s="248">
        <v>280792</v>
      </c>
      <c r="I113" s="248">
        <f>+H113</f>
        <v>280792</v>
      </c>
      <c r="J113" s="248">
        <f t="shared" ref="J113:M113" si="48">+I113</f>
        <v>280792</v>
      </c>
      <c r="K113" s="248">
        <f t="shared" si="48"/>
        <v>280792</v>
      </c>
      <c r="L113" s="248">
        <f t="shared" si="48"/>
        <v>280792</v>
      </c>
      <c r="M113" s="248">
        <f t="shared" si="48"/>
        <v>280792</v>
      </c>
      <c r="N113" s="14"/>
      <c r="O113" s="14"/>
      <c r="P113" s="14"/>
      <c r="Q113" s="14"/>
      <c r="R113" s="14"/>
      <c r="S113" s="14"/>
      <c r="T113" s="14"/>
      <c r="U113" s="14"/>
      <c r="V113" s="14"/>
      <c r="W113" s="14"/>
      <c r="X113" s="14"/>
      <c r="Y113" s="14"/>
      <c r="Z113" s="14"/>
      <c r="AA113" s="14"/>
      <c r="AB113" s="14"/>
      <c r="AC113" s="14"/>
      <c r="AD113" s="14"/>
      <c r="AE113" s="188"/>
      <c r="AF113" s="188"/>
      <c r="AG113" s="14"/>
      <c r="AH113" s="77"/>
      <c r="AI113" s="77"/>
      <c r="AJ113" s="14"/>
      <c r="AK113" s="14"/>
      <c r="AL113" s="14"/>
      <c r="AM113" s="14"/>
    </row>
    <row r="114" spans="1:39" x14ac:dyDescent="0.2">
      <c r="A114" s="178" t="s">
        <v>234</v>
      </c>
      <c r="B114" s="248">
        <v>260580</v>
      </c>
      <c r="C114" s="248">
        <f>+B114</f>
        <v>260580</v>
      </c>
      <c r="D114" s="248">
        <f t="shared" ref="D114:F114" si="49">+C114</f>
        <v>260580</v>
      </c>
      <c r="E114" s="248">
        <f t="shared" si="49"/>
        <v>260580</v>
      </c>
      <c r="F114" s="248">
        <f t="shared" si="49"/>
        <v>260580</v>
      </c>
      <c r="G114" s="248">
        <v>324182</v>
      </c>
      <c r="H114" s="248">
        <v>324182</v>
      </c>
      <c r="I114" s="248">
        <f t="shared" ref="I114:M114" si="50">+H114</f>
        <v>324182</v>
      </c>
      <c r="J114" s="248">
        <f t="shared" si="50"/>
        <v>324182</v>
      </c>
      <c r="K114" s="248">
        <f t="shared" si="50"/>
        <v>324182</v>
      </c>
      <c r="L114" s="248">
        <f t="shared" si="50"/>
        <v>324182</v>
      </c>
      <c r="M114" s="248">
        <f t="shared" si="50"/>
        <v>324182</v>
      </c>
      <c r="N114" s="14"/>
      <c r="O114" s="14"/>
      <c r="P114" s="14"/>
      <c r="Q114" s="14"/>
      <c r="R114" s="14"/>
      <c r="S114" s="14"/>
      <c r="T114" s="14"/>
      <c r="U114" s="14"/>
      <c r="V114" s="14"/>
      <c r="W114" s="14"/>
      <c r="X114" s="14"/>
      <c r="Y114" s="14"/>
      <c r="Z114" s="14"/>
      <c r="AA114" s="14"/>
      <c r="AB114" s="14"/>
      <c r="AC114" s="14"/>
      <c r="AD114" s="14"/>
      <c r="AE114" s="188"/>
      <c r="AF114" s="188"/>
      <c r="AG114" s="14"/>
      <c r="AH114" s="77"/>
      <c r="AI114" s="77"/>
      <c r="AJ114" s="14"/>
      <c r="AK114" s="14"/>
      <c r="AL114" s="14"/>
      <c r="AM114" s="14"/>
    </row>
    <row r="115" spans="1:39" x14ac:dyDescent="0.2">
      <c r="A115" s="178" t="s">
        <v>420</v>
      </c>
      <c r="B115" s="248">
        <v>225937</v>
      </c>
      <c r="C115" s="248">
        <f>+B115</f>
        <v>225937</v>
      </c>
      <c r="D115" s="248">
        <f t="shared" ref="D115:F115" si="51">+C115</f>
        <v>225937</v>
      </c>
      <c r="E115" s="248">
        <f t="shared" si="51"/>
        <v>225937</v>
      </c>
      <c r="F115" s="248">
        <f t="shared" si="51"/>
        <v>225937</v>
      </c>
      <c r="G115" s="248">
        <v>280792</v>
      </c>
      <c r="H115" s="339"/>
      <c r="I115" s="339"/>
      <c r="J115" s="339"/>
      <c r="K115" s="339"/>
      <c r="L115" s="339"/>
      <c r="M115" s="339"/>
      <c r="N115" s="248">
        <f>+G115</f>
        <v>280792</v>
      </c>
      <c r="O115" s="14"/>
      <c r="P115" s="14"/>
      <c r="Q115" s="14"/>
      <c r="R115" s="14"/>
      <c r="S115" s="14"/>
      <c r="T115" s="14"/>
      <c r="U115" s="14"/>
      <c r="V115" s="14"/>
      <c r="W115" s="14"/>
      <c r="X115" s="14"/>
      <c r="Y115" s="14"/>
      <c r="Z115" s="14"/>
      <c r="AA115" s="14"/>
      <c r="AB115" s="14"/>
      <c r="AC115" s="14"/>
      <c r="AD115" s="14"/>
      <c r="AE115" s="188"/>
      <c r="AF115" s="188"/>
      <c r="AG115" s="14"/>
      <c r="AH115" s="77"/>
      <c r="AI115" s="77"/>
      <c r="AJ115" s="14"/>
      <c r="AK115" s="14"/>
      <c r="AL115" s="14"/>
      <c r="AM115" s="14"/>
    </row>
    <row r="116" spans="1:39" x14ac:dyDescent="0.2">
      <c r="A116" s="178" t="s">
        <v>421</v>
      </c>
      <c r="B116" s="339"/>
      <c r="C116" s="339"/>
      <c r="D116" s="339"/>
      <c r="E116" s="339"/>
      <c r="F116" s="339"/>
      <c r="G116" s="339"/>
      <c r="H116" s="248">
        <v>280792</v>
      </c>
      <c r="I116" s="248">
        <f>+H116</f>
        <v>280792</v>
      </c>
      <c r="J116" s="248">
        <f t="shared" ref="J116:M116" si="52">+I116</f>
        <v>280792</v>
      </c>
      <c r="K116" s="248">
        <f t="shared" si="52"/>
        <v>280792</v>
      </c>
      <c r="L116" s="248">
        <f t="shared" si="52"/>
        <v>280792</v>
      </c>
      <c r="M116" s="248">
        <f t="shared" si="52"/>
        <v>280792</v>
      </c>
      <c r="N116" s="248">
        <f>+M116</f>
        <v>280792</v>
      </c>
      <c r="O116" s="14"/>
      <c r="P116" s="14"/>
      <c r="Q116" s="14"/>
      <c r="R116" s="14"/>
      <c r="S116" s="14"/>
      <c r="T116" s="14"/>
      <c r="U116" s="14"/>
      <c r="V116" s="14"/>
      <c r="W116" s="14"/>
      <c r="X116" s="14"/>
      <c r="Y116" s="14"/>
      <c r="Z116" s="14"/>
      <c r="AA116" s="14"/>
      <c r="AB116" s="14"/>
      <c r="AC116" s="14"/>
      <c r="AD116" s="14"/>
      <c r="AE116" s="188"/>
      <c r="AF116" s="188"/>
      <c r="AG116" s="14"/>
      <c r="AH116" s="77"/>
      <c r="AI116" s="77"/>
      <c r="AJ116" s="14"/>
      <c r="AK116" s="14"/>
      <c r="AL116" s="14"/>
      <c r="AM116" s="14"/>
    </row>
    <row r="117" spans="1:39" x14ac:dyDescent="0.2">
      <c r="A117" s="178" t="s">
        <v>235</v>
      </c>
      <c r="B117" s="248">
        <v>300000</v>
      </c>
      <c r="C117" s="248">
        <v>300000</v>
      </c>
      <c r="D117" s="248">
        <v>300000</v>
      </c>
      <c r="E117" s="248">
        <v>300000</v>
      </c>
      <c r="F117" s="248">
        <v>300000</v>
      </c>
      <c r="G117" s="248">
        <v>300000</v>
      </c>
      <c r="H117" s="248">
        <v>300000</v>
      </c>
      <c r="I117" s="248">
        <v>300000</v>
      </c>
      <c r="J117" s="248">
        <v>300000</v>
      </c>
      <c r="K117" s="248">
        <v>300000</v>
      </c>
      <c r="L117" s="248">
        <v>300000</v>
      </c>
      <c r="M117" s="248">
        <v>300000</v>
      </c>
      <c r="N117" s="248">
        <v>300000</v>
      </c>
      <c r="O117" s="14"/>
      <c r="P117" s="14"/>
      <c r="Q117" s="14"/>
      <c r="R117" s="14"/>
      <c r="S117" s="14"/>
      <c r="T117" s="14"/>
      <c r="U117" s="14"/>
      <c r="V117" s="14"/>
      <c r="W117" s="14"/>
      <c r="X117" s="14"/>
      <c r="Y117" s="14"/>
      <c r="Z117" s="14"/>
      <c r="AA117" s="14"/>
      <c r="AB117" s="14"/>
      <c r="AC117" s="14"/>
      <c r="AD117" s="14"/>
      <c r="AE117" s="188"/>
      <c r="AF117" s="188"/>
      <c r="AG117" s="14"/>
      <c r="AH117" s="77"/>
      <c r="AI117" s="77"/>
      <c r="AJ117" s="14"/>
      <c r="AK117" s="14"/>
      <c r="AL117" s="14"/>
      <c r="AM117" s="14"/>
    </row>
    <row r="118" spans="1:39" x14ac:dyDescent="0.2">
      <c r="A118" s="8"/>
      <c r="B118" s="9"/>
      <c r="C118" s="9"/>
      <c r="D118" s="9"/>
      <c r="E118" s="9"/>
      <c r="F118" s="9"/>
      <c r="G118" s="14"/>
      <c r="H118" s="39"/>
      <c r="I118" s="39"/>
      <c r="J118" s="39"/>
      <c r="K118" s="39"/>
      <c r="L118" s="39"/>
      <c r="M118" s="14"/>
      <c r="N118" s="14"/>
      <c r="O118" s="14"/>
      <c r="P118" s="14"/>
      <c r="Q118" s="14"/>
      <c r="R118" s="14"/>
      <c r="S118" s="14"/>
      <c r="T118" s="14"/>
      <c r="U118" s="14"/>
      <c r="V118" s="14"/>
      <c r="W118" s="14"/>
      <c r="X118" s="14"/>
      <c r="Y118" s="227"/>
      <c r="Z118" s="227"/>
      <c r="AA118" s="14"/>
      <c r="AB118" s="14"/>
      <c r="AC118" s="14"/>
      <c r="AD118" s="14"/>
      <c r="AE118" s="188"/>
      <c r="AF118" s="188"/>
      <c r="AG118" s="14"/>
      <c r="AH118" s="14"/>
      <c r="AI118" s="14"/>
      <c r="AJ118" s="14"/>
      <c r="AK118" s="14"/>
      <c r="AL118" s="14"/>
      <c r="AM118" s="14"/>
    </row>
    <row r="119" spans="1:39" x14ac:dyDescent="0.2">
      <c r="A119" s="231"/>
      <c r="B119" s="231"/>
      <c r="C119" s="231"/>
      <c r="D119" s="231"/>
      <c r="E119" s="231"/>
      <c r="F119" s="231"/>
      <c r="G119" s="231"/>
      <c r="H119" s="373"/>
      <c r="I119" s="373"/>
      <c r="J119" s="373"/>
      <c r="K119" s="373"/>
      <c r="L119" s="231"/>
      <c r="M119" s="231"/>
      <c r="N119" s="231"/>
      <c r="O119" s="231"/>
      <c r="P119" s="231"/>
      <c r="Q119" s="231"/>
      <c r="R119" s="231"/>
      <c r="S119" s="231"/>
      <c r="T119" s="231"/>
      <c r="U119" s="231"/>
      <c r="V119" s="231"/>
      <c r="W119" s="231"/>
      <c r="X119" s="231"/>
      <c r="Y119" s="231"/>
      <c r="Z119" s="231"/>
      <c r="AA119" s="14"/>
      <c r="AB119" s="14"/>
      <c r="AC119" s="14"/>
      <c r="AD119" s="14"/>
      <c r="AE119" s="188"/>
      <c r="AF119" s="188"/>
      <c r="AG119" s="14"/>
      <c r="AH119" s="14"/>
      <c r="AI119" s="14"/>
      <c r="AJ119" s="14"/>
      <c r="AK119" s="14"/>
      <c r="AL119" s="14"/>
      <c r="AM119" s="14"/>
    </row>
    <row r="120" spans="1:39" x14ac:dyDescent="0.2">
      <c r="A120" s="8"/>
      <c r="B120" s="232" t="s">
        <v>27</v>
      </c>
      <c r="C120" s="232" t="s">
        <v>29</v>
      </c>
      <c r="D120" s="232" t="s">
        <v>31</v>
      </c>
      <c r="E120" s="180" t="s">
        <v>207</v>
      </c>
      <c r="F120" s="233"/>
      <c r="G120" s="233"/>
      <c r="H120" s="448"/>
      <c r="I120" s="449"/>
      <c r="J120" s="449"/>
      <c r="K120" s="374"/>
      <c r="L120" s="233"/>
      <c r="M120" s="233"/>
      <c r="N120" s="233"/>
      <c r="O120" s="233"/>
      <c r="P120" s="233"/>
      <c r="Q120" s="233"/>
      <c r="R120" s="233"/>
      <c r="S120" s="233"/>
      <c r="T120" s="233"/>
      <c r="U120" s="233"/>
      <c r="V120" s="233"/>
      <c r="W120" s="233"/>
      <c r="X120" s="233"/>
      <c r="Y120" s="229"/>
      <c r="Z120" s="230"/>
      <c r="AA120" s="14"/>
      <c r="AB120" s="14"/>
      <c r="AC120" s="14"/>
      <c r="AD120" s="14"/>
      <c r="AE120" s="188"/>
      <c r="AF120" s="188"/>
      <c r="AG120" s="14"/>
      <c r="AH120" s="14"/>
      <c r="AI120" s="14"/>
      <c r="AJ120" s="14"/>
      <c r="AK120" s="14"/>
      <c r="AL120" s="14"/>
      <c r="AM120" s="14"/>
    </row>
    <row r="121" spans="1:39" x14ac:dyDescent="0.2">
      <c r="A121" s="8" t="s">
        <v>26</v>
      </c>
      <c r="B121" s="232" t="s">
        <v>28</v>
      </c>
      <c r="C121" s="232" t="s">
        <v>30</v>
      </c>
      <c r="D121" s="232" t="s">
        <v>32</v>
      </c>
      <c r="E121" s="180"/>
      <c r="F121" s="188"/>
      <c r="G121" s="188"/>
      <c r="H121" s="449"/>
      <c r="I121" s="449"/>
      <c r="J121" s="449"/>
      <c r="K121" s="375"/>
      <c r="L121" s="188"/>
      <c r="M121" s="188"/>
      <c r="N121" s="188"/>
      <c r="O121" s="188"/>
      <c r="P121" s="188"/>
      <c r="Q121" s="188"/>
      <c r="R121" s="188"/>
      <c r="S121" s="188"/>
      <c r="T121" s="188"/>
      <c r="U121" s="188"/>
      <c r="V121" s="188"/>
      <c r="W121" s="188"/>
      <c r="X121" s="188"/>
      <c r="Y121" s="188"/>
      <c r="Z121" s="188"/>
      <c r="AA121" s="14"/>
      <c r="AB121" s="14"/>
      <c r="AC121" s="14"/>
      <c r="AD121" s="14"/>
      <c r="AE121" s="188"/>
      <c r="AF121" s="188"/>
      <c r="AG121" s="14"/>
      <c r="AH121" s="14"/>
      <c r="AI121" s="14"/>
      <c r="AJ121" s="14"/>
      <c r="AK121" s="14"/>
      <c r="AL121" s="14"/>
      <c r="AM121" s="14"/>
    </row>
    <row r="122" spans="1:39" x14ac:dyDescent="0.2">
      <c r="A122" s="8">
        <v>0</v>
      </c>
      <c r="B122" s="246">
        <v>0</v>
      </c>
      <c r="C122" s="246">
        <v>0</v>
      </c>
      <c r="D122" s="246">
        <v>0</v>
      </c>
      <c r="E122" s="247">
        <v>0</v>
      </c>
      <c r="F122" s="188"/>
      <c r="G122" s="188"/>
      <c r="H122" s="376"/>
      <c r="I122" s="376"/>
      <c r="J122" s="376"/>
      <c r="K122" s="375"/>
      <c r="L122" s="188"/>
      <c r="M122" s="188"/>
      <c r="N122" s="188"/>
      <c r="O122" s="188"/>
      <c r="P122" s="188"/>
      <c r="Q122" s="188"/>
      <c r="R122" s="188"/>
      <c r="S122" s="188"/>
      <c r="T122" s="188"/>
      <c r="U122" s="188"/>
      <c r="V122" s="188"/>
      <c r="W122" s="188"/>
      <c r="X122" s="188"/>
      <c r="Y122" s="188"/>
      <c r="Z122" s="188"/>
      <c r="AA122" s="14"/>
      <c r="AB122" s="14"/>
      <c r="AC122" s="14"/>
      <c r="AD122" s="14"/>
      <c r="AE122" s="188"/>
      <c r="AF122" s="188"/>
      <c r="AG122" s="14"/>
      <c r="AH122" s="14"/>
      <c r="AI122" s="14"/>
      <c r="AJ122" s="14"/>
      <c r="AK122" s="14"/>
      <c r="AL122" s="14"/>
      <c r="AM122" s="14"/>
    </row>
    <row r="123" spans="1:39" x14ac:dyDescent="0.2">
      <c r="A123" s="8">
        <v>1</v>
      </c>
      <c r="B123" s="246">
        <v>0</v>
      </c>
      <c r="C123" s="246">
        <v>83.01</v>
      </c>
      <c r="D123" s="246">
        <v>1666.67</v>
      </c>
      <c r="E123" s="247">
        <v>0</v>
      </c>
      <c r="F123" s="188"/>
      <c r="G123" s="188"/>
      <c r="H123" s="376"/>
      <c r="I123" s="376"/>
      <c r="J123" s="376"/>
      <c r="K123" s="376"/>
      <c r="L123" s="188"/>
      <c r="M123" s="188"/>
      <c r="N123" s="188"/>
      <c r="O123" s="188"/>
      <c r="P123" s="188"/>
      <c r="Q123" s="188"/>
      <c r="R123" s="188"/>
      <c r="S123" s="188"/>
      <c r="T123" s="188"/>
      <c r="U123" s="188"/>
      <c r="V123" s="188"/>
      <c r="W123" s="188"/>
      <c r="X123" s="188"/>
      <c r="Y123" s="188"/>
      <c r="Z123" s="188"/>
      <c r="AA123" s="14"/>
      <c r="AB123" s="14"/>
      <c r="AC123" s="14"/>
      <c r="AD123" s="14"/>
      <c r="AE123" s="188"/>
      <c r="AF123" s="188"/>
      <c r="AG123" s="14"/>
      <c r="AH123" s="14"/>
      <c r="AI123" s="14"/>
      <c r="AJ123" s="14"/>
      <c r="AK123" s="14"/>
      <c r="AL123" s="14"/>
      <c r="AM123" s="14"/>
    </row>
    <row r="124" spans="1:39" x14ac:dyDescent="0.2">
      <c r="A124" s="8">
        <v>2</v>
      </c>
      <c r="B124" s="246">
        <v>0</v>
      </c>
      <c r="C124" s="246">
        <v>166.02</v>
      </c>
      <c r="D124" s="246">
        <v>3333.33</v>
      </c>
      <c r="E124" s="247">
        <v>0</v>
      </c>
      <c r="F124" s="188"/>
      <c r="G124" s="188"/>
      <c r="H124" s="376"/>
      <c r="I124" s="376"/>
      <c r="J124" s="376"/>
      <c r="K124" s="376"/>
      <c r="L124" s="188"/>
      <c r="M124" s="188"/>
      <c r="N124" s="188"/>
      <c r="O124" s="188"/>
      <c r="P124" s="188"/>
      <c r="Q124" s="188"/>
      <c r="R124" s="188"/>
      <c r="S124" s="188"/>
      <c r="T124" s="188"/>
      <c r="U124" s="188"/>
      <c r="V124" s="188"/>
      <c r="W124" s="188"/>
      <c r="X124" s="188"/>
      <c r="Y124" s="188"/>
      <c r="Z124" s="188"/>
      <c r="AA124" s="14"/>
      <c r="AB124" s="14"/>
      <c r="AC124" s="14"/>
      <c r="AD124" s="14"/>
      <c r="AE124" s="188"/>
      <c r="AF124" s="188"/>
      <c r="AG124" s="14"/>
      <c r="AH124" s="14"/>
      <c r="AI124" s="14"/>
      <c r="AJ124" s="14"/>
      <c r="AK124" s="14"/>
      <c r="AL124" s="14"/>
      <c r="AM124" s="14"/>
    </row>
    <row r="125" spans="1:39" x14ac:dyDescent="0.2">
      <c r="A125" s="8">
        <v>3</v>
      </c>
      <c r="B125" s="246">
        <v>0</v>
      </c>
      <c r="C125" s="246">
        <v>249.03000000000003</v>
      </c>
      <c r="D125" s="246">
        <v>5000</v>
      </c>
      <c r="E125" s="247">
        <v>0</v>
      </c>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4"/>
      <c r="AB125" s="14"/>
      <c r="AC125" s="14"/>
      <c r="AD125" s="14"/>
      <c r="AE125" s="188"/>
      <c r="AF125" s="188"/>
      <c r="AG125" s="14"/>
      <c r="AH125" s="14"/>
      <c r="AI125" s="14"/>
      <c r="AJ125" s="14"/>
      <c r="AK125" s="14"/>
      <c r="AL125" s="14"/>
      <c r="AM125" s="14"/>
    </row>
    <row r="126" spans="1:39" x14ac:dyDescent="0.2">
      <c r="A126" s="8">
        <v>4</v>
      </c>
      <c r="B126" s="246">
        <v>0</v>
      </c>
      <c r="C126" s="246">
        <v>332.04</v>
      </c>
      <c r="D126" s="246">
        <v>6666.67</v>
      </c>
      <c r="E126" s="247">
        <v>0</v>
      </c>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4"/>
      <c r="AB126" s="14"/>
      <c r="AC126" s="14"/>
      <c r="AD126" s="14"/>
      <c r="AE126" s="188"/>
      <c r="AF126" s="188"/>
      <c r="AG126" s="14"/>
      <c r="AH126" s="14"/>
      <c r="AI126" s="14"/>
      <c r="AJ126" s="14"/>
      <c r="AK126" s="14"/>
      <c r="AL126" s="14"/>
      <c r="AM126" s="14"/>
    </row>
    <row r="127" spans="1:39" x14ac:dyDescent="0.2">
      <c r="A127" s="8">
        <v>5</v>
      </c>
      <c r="B127" s="246">
        <v>0</v>
      </c>
      <c r="C127" s="246">
        <v>415.05</v>
      </c>
      <c r="D127" s="246">
        <v>8333.33</v>
      </c>
      <c r="E127" s="247">
        <v>0</v>
      </c>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4"/>
      <c r="AB127" s="14"/>
      <c r="AC127" s="14"/>
      <c r="AD127" s="14"/>
      <c r="AE127" s="188"/>
      <c r="AF127" s="188"/>
      <c r="AG127" s="14"/>
      <c r="AH127" s="14"/>
      <c r="AI127" s="14"/>
      <c r="AJ127" s="14"/>
      <c r="AK127" s="14"/>
      <c r="AL127" s="14"/>
      <c r="AM127" s="14"/>
    </row>
    <row r="128" spans="1:39" x14ac:dyDescent="0.2">
      <c r="A128" s="8">
        <v>6</v>
      </c>
      <c r="B128" s="246">
        <v>0</v>
      </c>
      <c r="C128" s="246">
        <v>498.06</v>
      </c>
      <c r="D128" s="246">
        <v>10000</v>
      </c>
      <c r="E128" s="247">
        <v>0</v>
      </c>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4"/>
      <c r="AB128" s="14"/>
      <c r="AC128" s="14"/>
      <c r="AD128" s="14"/>
      <c r="AE128" s="188"/>
      <c r="AF128" s="188"/>
      <c r="AG128" s="14"/>
      <c r="AH128" s="14"/>
      <c r="AI128" s="14"/>
      <c r="AJ128" s="14"/>
      <c r="AK128" s="14"/>
      <c r="AL128" s="14"/>
      <c r="AM128" s="14"/>
    </row>
    <row r="129" spans="1:39" x14ac:dyDescent="0.2">
      <c r="A129" s="8">
        <v>7</v>
      </c>
      <c r="B129" s="246">
        <v>0</v>
      </c>
      <c r="C129" s="246">
        <v>581.07000000000005</v>
      </c>
      <c r="D129" s="246">
        <v>11666.67</v>
      </c>
      <c r="E129" s="247">
        <v>0</v>
      </c>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4"/>
      <c r="AB129" s="14"/>
      <c r="AC129" s="14"/>
      <c r="AD129" s="14"/>
      <c r="AE129" s="188"/>
      <c r="AF129" s="188"/>
      <c r="AG129" s="14"/>
      <c r="AH129" s="14"/>
      <c r="AI129" s="14"/>
      <c r="AJ129" s="14"/>
      <c r="AK129" s="14"/>
      <c r="AL129" s="14"/>
      <c r="AM129" s="14"/>
    </row>
    <row r="130" spans="1:39" x14ac:dyDescent="0.2">
      <c r="A130" s="8">
        <v>8</v>
      </c>
      <c r="B130" s="246">
        <v>0</v>
      </c>
      <c r="C130" s="246">
        <v>664.08</v>
      </c>
      <c r="D130" s="246">
        <v>13333.33</v>
      </c>
      <c r="E130" s="247">
        <v>0</v>
      </c>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4"/>
      <c r="AB130" s="14"/>
      <c r="AC130" s="14"/>
      <c r="AD130" s="14"/>
      <c r="AE130" s="188"/>
      <c r="AF130" s="188"/>
      <c r="AG130" s="14"/>
      <c r="AH130" s="14"/>
      <c r="AI130" s="14"/>
      <c r="AJ130" s="14"/>
      <c r="AK130" s="14"/>
      <c r="AL130" s="14"/>
      <c r="AM130" s="14"/>
    </row>
    <row r="131" spans="1:39" x14ac:dyDescent="0.2">
      <c r="A131" s="8">
        <v>9</v>
      </c>
      <c r="B131" s="246">
        <v>0</v>
      </c>
      <c r="C131" s="246">
        <v>747.09</v>
      </c>
      <c r="D131" s="246">
        <v>15000</v>
      </c>
      <c r="E131" s="247">
        <v>0</v>
      </c>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4"/>
      <c r="AB131" s="14"/>
      <c r="AC131" s="14"/>
      <c r="AD131" s="14"/>
      <c r="AE131" s="188"/>
      <c r="AF131" s="188"/>
      <c r="AG131" s="14"/>
      <c r="AH131" s="14"/>
      <c r="AI131" s="14"/>
      <c r="AJ131" s="14"/>
      <c r="AK131" s="14"/>
      <c r="AL131" s="14"/>
      <c r="AM131" s="14"/>
    </row>
    <row r="132" spans="1:39" x14ac:dyDescent="0.2">
      <c r="A132" s="8">
        <v>10</v>
      </c>
      <c r="B132" s="246">
        <v>0</v>
      </c>
      <c r="C132" s="246">
        <v>830.1</v>
      </c>
      <c r="D132" s="246">
        <v>16666.669999999998</v>
      </c>
      <c r="E132" s="247">
        <v>0</v>
      </c>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4"/>
      <c r="AB132" s="14"/>
      <c r="AC132" s="14"/>
      <c r="AD132" s="14"/>
      <c r="AE132" s="188"/>
      <c r="AF132" s="188"/>
      <c r="AG132" s="14"/>
      <c r="AH132" s="14"/>
      <c r="AI132" s="14"/>
      <c r="AJ132" s="14"/>
      <c r="AK132" s="14"/>
      <c r="AL132" s="14"/>
      <c r="AM132" s="14"/>
    </row>
    <row r="133" spans="1:39" x14ac:dyDescent="0.2">
      <c r="A133" s="8">
        <v>11</v>
      </c>
      <c r="B133" s="246">
        <v>0</v>
      </c>
      <c r="C133" s="246">
        <v>913.11</v>
      </c>
      <c r="D133" s="246">
        <v>18333.330000000002</v>
      </c>
      <c r="E133" s="247">
        <v>0</v>
      </c>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4"/>
      <c r="AB133" s="14"/>
      <c r="AC133" s="14"/>
      <c r="AD133" s="14"/>
      <c r="AE133" s="188"/>
      <c r="AF133" s="188"/>
      <c r="AG133" s="14"/>
      <c r="AH133" s="14"/>
      <c r="AI133" s="14"/>
      <c r="AJ133" s="14"/>
      <c r="AK133" s="14"/>
      <c r="AL133" s="14"/>
      <c r="AM133" s="14"/>
    </row>
    <row r="134" spans="1:39" x14ac:dyDescent="0.2">
      <c r="A134" s="8">
        <v>12</v>
      </c>
      <c r="B134" s="246">
        <v>0</v>
      </c>
      <c r="C134" s="246">
        <v>996.12</v>
      </c>
      <c r="D134" s="246">
        <v>20000</v>
      </c>
      <c r="E134" s="246">
        <v>0</v>
      </c>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4"/>
      <c r="AB134" s="14"/>
      <c r="AC134" s="14"/>
      <c r="AD134" s="14"/>
      <c r="AE134" s="188"/>
      <c r="AF134" s="188"/>
      <c r="AG134" s="14"/>
      <c r="AH134" s="14"/>
      <c r="AI134" s="14"/>
      <c r="AJ134" s="14"/>
      <c r="AK134" s="14"/>
      <c r="AL134" s="14"/>
      <c r="AM134" s="14"/>
    </row>
    <row r="135" spans="1:39" x14ac:dyDescent="0.2">
      <c r="A135" s="8">
        <v>13</v>
      </c>
      <c r="B135" s="246">
        <v>24000</v>
      </c>
      <c r="C135" s="246">
        <v>996.12</v>
      </c>
      <c r="D135" s="246">
        <v>20000</v>
      </c>
      <c r="E135" s="246">
        <v>24000</v>
      </c>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4"/>
      <c r="AB135" s="14"/>
      <c r="AC135" s="14"/>
      <c r="AD135" s="14"/>
      <c r="AE135" s="188"/>
      <c r="AF135" s="188"/>
      <c r="AG135" s="14"/>
      <c r="AH135" s="14"/>
      <c r="AI135" s="14"/>
      <c r="AJ135" s="14"/>
      <c r="AK135" s="14"/>
      <c r="AL135" s="14"/>
      <c r="AM135" s="14"/>
    </row>
    <row r="136" spans="1:39" x14ac:dyDescent="0.2">
      <c r="A136" s="188"/>
      <c r="B136" s="188"/>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4"/>
      <c r="AB136" s="14"/>
      <c r="AC136" s="14"/>
      <c r="AD136" s="14"/>
      <c r="AE136" s="188"/>
      <c r="AF136" s="188"/>
      <c r="AG136" s="14"/>
      <c r="AH136" s="14"/>
      <c r="AI136" s="14"/>
      <c r="AJ136" s="14"/>
      <c r="AK136" s="14"/>
      <c r="AL136" s="14"/>
      <c r="AM136" s="14"/>
    </row>
    <row r="137" spans="1:39" x14ac:dyDescent="0.2">
      <c r="A137" s="188"/>
      <c r="B137" s="188"/>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4"/>
      <c r="AB137" s="14"/>
      <c r="AC137" s="14"/>
      <c r="AD137" s="14"/>
      <c r="AE137" s="188"/>
      <c r="AF137" s="188"/>
      <c r="AG137" s="14"/>
      <c r="AH137" s="14"/>
      <c r="AI137" s="14"/>
      <c r="AJ137" s="14"/>
      <c r="AK137" s="14"/>
      <c r="AL137" s="14"/>
      <c r="AM137" s="14"/>
    </row>
    <row r="138" spans="1:39" x14ac:dyDescent="0.2">
      <c r="A138" s="188"/>
      <c r="B138" s="188"/>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4"/>
      <c r="AB138" s="14"/>
      <c r="AC138" s="14"/>
      <c r="AD138" s="14"/>
      <c r="AE138" s="188"/>
      <c r="AF138" s="188"/>
      <c r="AG138" s="14"/>
      <c r="AH138" s="14"/>
      <c r="AI138" s="14"/>
      <c r="AJ138" s="14"/>
      <c r="AK138" s="14"/>
      <c r="AL138" s="14"/>
      <c r="AM138" s="14"/>
    </row>
    <row r="139" spans="1:39" x14ac:dyDescent="0.2">
      <c r="A139" s="188"/>
      <c r="B139" s="188"/>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4"/>
      <c r="AB139" s="14"/>
      <c r="AC139" s="14"/>
      <c r="AD139" s="14"/>
      <c r="AE139" s="188"/>
      <c r="AF139" s="188"/>
      <c r="AG139" s="14"/>
      <c r="AH139" s="14"/>
      <c r="AI139" s="14"/>
      <c r="AJ139" s="14"/>
      <c r="AK139" s="14"/>
      <c r="AL139" s="14"/>
      <c r="AM139" s="14"/>
    </row>
    <row r="140" spans="1:39" x14ac:dyDescent="0.2">
      <c r="A140" s="188"/>
      <c r="B140" s="188"/>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4"/>
      <c r="AB140" s="14"/>
      <c r="AC140" s="14"/>
      <c r="AD140" s="14"/>
      <c r="AE140" s="188"/>
      <c r="AF140" s="188"/>
      <c r="AG140" s="14"/>
      <c r="AH140" s="14"/>
      <c r="AI140" s="14"/>
      <c r="AJ140" s="14"/>
      <c r="AK140" s="14"/>
      <c r="AL140" s="14"/>
      <c r="AM140" s="14"/>
    </row>
    <row r="141" spans="1:39" x14ac:dyDescent="0.2">
      <c r="A141" s="188"/>
      <c r="B141" s="188"/>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4"/>
      <c r="AB141" s="14"/>
      <c r="AC141" s="14"/>
      <c r="AD141" s="14"/>
      <c r="AE141" s="188"/>
      <c r="AF141" s="188"/>
      <c r="AG141" s="14"/>
      <c r="AH141" s="14"/>
      <c r="AI141" s="14"/>
      <c r="AJ141" s="14"/>
      <c r="AK141" s="14"/>
      <c r="AL141" s="14"/>
      <c r="AM141" s="14"/>
    </row>
    <row r="142" spans="1:39" x14ac:dyDescent="0.2">
      <c r="A142" s="188"/>
      <c r="B142" s="188"/>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4"/>
      <c r="AB142" s="14"/>
      <c r="AC142" s="14"/>
      <c r="AD142" s="14"/>
      <c r="AE142" s="188"/>
      <c r="AF142" s="188"/>
      <c r="AG142" s="14"/>
      <c r="AH142" s="14"/>
      <c r="AI142" s="14"/>
      <c r="AJ142" s="14"/>
      <c r="AK142" s="14"/>
      <c r="AL142" s="14"/>
      <c r="AM142" s="14"/>
    </row>
    <row r="143" spans="1:39" x14ac:dyDescent="0.2">
      <c r="A143" s="188"/>
      <c r="B143" s="188"/>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4"/>
      <c r="AB143" s="14"/>
      <c r="AC143" s="14"/>
      <c r="AD143" s="14"/>
      <c r="AE143" s="188"/>
      <c r="AF143" s="188"/>
      <c r="AG143" s="14"/>
      <c r="AH143" s="14"/>
      <c r="AI143" s="14"/>
      <c r="AJ143" s="14"/>
      <c r="AK143" s="14"/>
      <c r="AL143" s="14"/>
      <c r="AM143" s="14"/>
    </row>
    <row r="144" spans="1:39" x14ac:dyDescent="0.2">
      <c r="A144" s="188"/>
      <c r="B144" s="188"/>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4"/>
      <c r="AB144" s="14"/>
      <c r="AC144" s="14"/>
      <c r="AD144" s="14"/>
      <c r="AE144" s="188"/>
      <c r="AF144" s="188"/>
      <c r="AG144" s="14"/>
      <c r="AH144" s="14"/>
      <c r="AI144" s="14"/>
      <c r="AJ144" s="14"/>
      <c r="AK144" s="14"/>
      <c r="AL144" s="14"/>
      <c r="AM144" s="14"/>
    </row>
    <row r="145" spans="1:39" x14ac:dyDescent="0.2">
      <c r="A145" s="188"/>
      <c r="B145" s="188"/>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4"/>
      <c r="AB145" s="14"/>
      <c r="AC145" s="14"/>
      <c r="AD145" s="14"/>
      <c r="AE145" s="188"/>
      <c r="AF145" s="188"/>
      <c r="AG145" s="14"/>
      <c r="AH145" s="14"/>
      <c r="AI145" s="14"/>
      <c r="AJ145" s="14"/>
      <c r="AK145" s="14"/>
      <c r="AL145" s="14"/>
      <c r="AM145" s="14"/>
    </row>
    <row r="146" spans="1:39" x14ac:dyDescent="0.2">
      <c r="A146" s="188"/>
      <c r="B146" s="188"/>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4"/>
      <c r="AB146" s="14"/>
      <c r="AC146" s="14"/>
      <c r="AD146" s="14"/>
      <c r="AE146" s="188"/>
      <c r="AF146" s="188"/>
      <c r="AG146" s="14"/>
      <c r="AH146" s="14"/>
      <c r="AI146" s="14"/>
      <c r="AJ146" s="14"/>
      <c r="AK146" s="14"/>
      <c r="AL146" s="14"/>
      <c r="AM146" s="14"/>
    </row>
    <row r="147" spans="1:39" x14ac:dyDescent="0.2">
      <c r="A147" s="188"/>
      <c r="B147" s="188"/>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4"/>
      <c r="AB147" s="14"/>
      <c r="AC147" s="14"/>
      <c r="AD147" s="14"/>
      <c r="AE147" s="188"/>
      <c r="AF147" s="188"/>
      <c r="AG147" s="14"/>
      <c r="AH147" s="14"/>
      <c r="AI147" s="14"/>
      <c r="AJ147" s="14"/>
      <c r="AK147" s="14"/>
      <c r="AL147" s="14"/>
      <c r="AM147" s="14"/>
    </row>
    <row r="148" spans="1:39" x14ac:dyDescent="0.2">
      <c r="A148" s="188"/>
      <c r="B148" s="188"/>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4"/>
      <c r="AB148" s="14"/>
      <c r="AC148" s="14"/>
      <c r="AD148" s="14"/>
      <c r="AE148" s="188"/>
      <c r="AF148" s="188"/>
      <c r="AG148" s="14"/>
      <c r="AH148" s="14"/>
      <c r="AI148" s="14"/>
      <c r="AJ148" s="14"/>
      <c r="AK148" s="14"/>
      <c r="AL148" s="14"/>
      <c r="AM148" s="14"/>
    </row>
    <row r="149" spans="1:39" x14ac:dyDescent="0.2">
      <c r="A149" s="188"/>
      <c r="B149" s="188"/>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4"/>
      <c r="AB149" s="14"/>
      <c r="AC149" s="14"/>
      <c r="AD149" s="14"/>
      <c r="AE149" s="188"/>
      <c r="AF149" s="188"/>
      <c r="AG149" s="14"/>
      <c r="AH149" s="14"/>
      <c r="AI149" s="14"/>
      <c r="AJ149" s="14"/>
      <c r="AK149" s="14"/>
      <c r="AL149" s="14"/>
      <c r="AM149" s="14"/>
    </row>
    <row r="150" spans="1:39" x14ac:dyDescent="0.2">
      <c r="A150" s="188"/>
      <c r="B150" s="188"/>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4"/>
      <c r="AB150" s="14"/>
      <c r="AC150" s="14"/>
      <c r="AD150" s="14"/>
      <c r="AE150" s="188"/>
      <c r="AF150" s="188"/>
      <c r="AG150" s="14"/>
      <c r="AH150" s="14"/>
      <c r="AI150" s="14"/>
      <c r="AJ150" s="14"/>
      <c r="AK150" s="14"/>
      <c r="AL150" s="14"/>
      <c r="AM150" s="14"/>
    </row>
    <row r="151" spans="1:39" x14ac:dyDescent="0.2">
      <c r="A151" s="188"/>
      <c r="B151" s="188"/>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4"/>
      <c r="AB151" s="14"/>
      <c r="AC151" s="14"/>
      <c r="AD151" s="14"/>
      <c r="AE151" s="188"/>
      <c r="AF151" s="188"/>
      <c r="AG151" s="14"/>
      <c r="AH151" s="14"/>
      <c r="AI151" s="14"/>
      <c r="AJ151" s="14"/>
      <c r="AK151" s="14"/>
      <c r="AL151" s="14"/>
      <c r="AM151" s="14"/>
    </row>
    <row r="152" spans="1:39" x14ac:dyDescent="0.2">
      <c r="A152" s="188"/>
      <c r="B152" s="188"/>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4"/>
      <c r="AB152" s="14"/>
      <c r="AC152" s="14"/>
      <c r="AD152" s="14"/>
      <c r="AE152" s="188"/>
      <c r="AF152" s="188"/>
      <c r="AG152" s="14"/>
      <c r="AH152" s="14"/>
      <c r="AI152" s="14"/>
      <c r="AJ152" s="14"/>
      <c r="AK152" s="14"/>
      <c r="AL152" s="14"/>
      <c r="AM152" s="14"/>
    </row>
    <row r="153" spans="1:39" x14ac:dyDescent="0.2">
      <c r="A153" s="188"/>
      <c r="B153" s="188"/>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4"/>
      <c r="AB153" s="14"/>
      <c r="AC153" s="14"/>
      <c r="AD153" s="14"/>
      <c r="AE153" s="188"/>
      <c r="AF153" s="188"/>
      <c r="AG153" s="14"/>
      <c r="AH153" s="14"/>
      <c r="AI153" s="14"/>
      <c r="AJ153" s="14"/>
      <c r="AK153" s="14"/>
      <c r="AL153" s="14"/>
      <c r="AM153" s="14"/>
    </row>
    <row r="154" spans="1:39" x14ac:dyDescent="0.2">
      <c r="A154" s="188"/>
      <c r="B154" s="188"/>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4"/>
      <c r="AB154" s="14"/>
      <c r="AC154" s="14"/>
      <c r="AD154" s="14"/>
      <c r="AE154" s="188"/>
      <c r="AF154" s="188"/>
      <c r="AG154" s="14"/>
      <c r="AH154" s="14"/>
      <c r="AI154" s="14"/>
      <c r="AJ154" s="14"/>
      <c r="AK154" s="14"/>
      <c r="AL154" s="14"/>
      <c r="AM154" s="14"/>
    </row>
    <row r="155" spans="1:39" x14ac:dyDescent="0.2">
      <c r="A155" s="188"/>
      <c r="B155" s="188"/>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4"/>
      <c r="AB155" s="14"/>
      <c r="AC155" s="14"/>
      <c r="AD155" s="14"/>
      <c r="AE155" s="188"/>
      <c r="AF155" s="188"/>
      <c r="AG155" s="14"/>
      <c r="AH155" s="14"/>
      <c r="AI155" s="14"/>
      <c r="AJ155" s="14"/>
      <c r="AK155" s="14"/>
      <c r="AL155" s="14"/>
      <c r="AM155" s="14"/>
    </row>
    <row r="156" spans="1:39" x14ac:dyDescent="0.2">
      <c r="A156" s="188"/>
      <c r="B156" s="188"/>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4"/>
      <c r="AB156" s="14"/>
      <c r="AC156" s="14"/>
      <c r="AD156" s="14"/>
      <c r="AE156" s="188"/>
      <c r="AF156" s="188"/>
      <c r="AG156" s="14"/>
      <c r="AH156" s="14"/>
      <c r="AI156" s="14"/>
      <c r="AJ156" s="14"/>
      <c r="AK156" s="14"/>
      <c r="AL156" s="14"/>
      <c r="AM156" s="14"/>
    </row>
    <row r="157" spans="1:39" x14ac:dyDescent="0.2">
      <c r="A157" s="188"/>
      <c r="B157" s="188"/>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4"/>
      <c r="AB157" s="14"/>
      <c r="AC157" s="14"/>
      <c r="AD157" s="14"/>
      <c r="AE157" s="188"/>
      <c r="AF157" s="188"/>
      <c r="AG157" s="14"/>
      <c r="AH157" s="14"/>
      <c r="AI157" s="14"/>
      <c r="AJ157" s="14"/>
      <c r="AK157" s="14"/>
      <c r="AL157" s="14"/>
      <c r="AM157" s="14"/>
    </row>
    <row r="158" spans="1:39" x14ac:dyDescent="0.2">
      <c r="A158" s="188"/>
      <c r="B158" s="188"/>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4"/>
      <c r="AB158" s="14"/>
      <c r="AC158" s="14"/>
      <c r="AD158" s="14"/>
      <c r="AE158" s="188"/>
      <c r="AF158" s="188"/>
      <c r="AG158" s="14"/>
      <c r="AH158" s="14"/>
      <c r="AI158" s="14"/>
      <c r="AJ158" s="14"/>
      <c r="AK158" s="14"/>
      <c r="AL158" s="14"/>
      <c r="AM158" s="14"/>
    </row>
    <row r="159" spans="1:39" x14ac:dyDescent="0.2">
      <c r="A159" s="188"/>
      <c r="B159" s="188"/>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4"/>
      <c r="AB159" s="14"/>
      <c r="AC159" s="14"/>
      <c r="AD159" s="14"/>
      <c r="AE159" s="188"/>
      <c r="AF159" s="188"/>
      <c r="AG159" s="14"/>
      <c r="AH159" s="14"/>
      <c r="AI159" s="14"/>
      <c r="AJ159" s="14"/>
      <c r="AK159" s="14"/>
      <c r="AL159" s="14"/>
      <c r="AM159" s="14"/>
    </row>
    <row r="160" spans="1:39" x14ac:dyDescent="0.2">
      <c r="A160" s="188"/>
      <c r="B160" s="188"/>
      <c r="C160" s="188"/>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4"/>
      <c r="AB160" s="14"/>
      <c r="AC160" s="14"/>
      <c r="AD160" s="14"/>
      <c r="AE160" s="188"/>
      <c r="AF160" s="188"/>
      <c r="AG160" s="14"/>
      <c r="AH160" s="14"/>
      <c r="AI160" s="14"/>
      <c r="AJ160" s="14"/>
      <c r="AK160" s="14"/>
      <c r="AL160" s="14"/>
      <c r="AM160" s="14"/>
    </row>
    <row r="161" spans="1:39" x14ac:dyDescent="0.2">
      <c r="A161" s="188"/>
      <c r="B161" s="188"/>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4"/>
      <c r="AB161" s="14"/>
      <c r="AC161" s="14"/>
      <c r="AD161" s="14"/>
      <c r="AE161" s="188"/>
      <c r="AF161" s="188"/>
      <c r="AG161" s="14"/>
      <c r="AH161" s="14"/>
      <c r="AI161" s="14"/>
      <c r="AJ161" s="14"/>
      <c r="AK161" s="14"/>
      <c r="AL161" s="14"/>
      <c r="AM161" s="14"/>
    </row>
    <row r="162" spans="1:39" x14ac:dyDescent="0.2">
      <c r="A162" s="188"/>
      <c r="B162" s="188"/>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4"/>
      <c r="AB162" s="14"/>
      <c r="AC162" s="14"/>
      <c r="AD162" s="14"/>
      <c r="AE162" s="188"/>
      <c r="AF162" s="188"/>
      <c r="AG162" s="14"/>
      <c r="AH162" s="14"/>
      <c r="AI162" s="14"/>
      <c r="AJ162" s="14"/>
      <c r="AK162" s="14"/>
      <c r="AL162" s="14"/>
      <c r="AM162" s="14"/>
    </row>
    <row r="163" spans="1:39" x14ac:dyDescent="0.2">
      <c r="A163" s="188"/>
      <c r="B163" s="188"/>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4"/>
      <c r="AB163" s="14"/>
      <c r="AC163" s="14"/>
      <c r="AD163" s="14"/>
      <c r="AE163" s="188"/>
      <c r="AF163" s="188"/>
      <c r="AG163" s="14"/>
      <c r="AH163" s="14"/>
      <c r="AI163" s="14"/>
      <c r="AJ163" s="14"/>
      <c r="AK163" s="14"/>
      <c r="AL163" s="14"/>
      <c r="AM163" s="14"/>
    </row>
    <row r="164" spans="1:39" x14ac:dyDescent="0.2">
      <c r="A164" s="188"/>
      <c r="B164" s="188"/>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4"/>
      <c r="AB164" s="14"/>
      <c r="AC164" s="14"/>
      <c r="AD164" s="14"/>
      <c r="AE164" s="188"/>
      <c r="AF164" s="188"/>
      <c r="AG164" s="14"/>
      <c r="AH164" s="14"/>
      <c r="AI164" s="14"/>
      <c r="AJ164" s="14"/>
      <c r="AK164" s="14"/>
      <c r="AL164" s="14"/>
      <c r="AM164" s="14"/>
    </row>
    <row r="165" spans="1:39" x14ac:dyDescent="0.2">
      <c r="A165" s="188"/>
      <c r="B165" s="188"/>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4"/>
      <c r="AB165" s="14"/>
      <c r="AC165" s="14"/>
      <c r="AD165" s="14"/>
      <c r="AE165" s="188"/>
      <c r="AF165" s="188"/>
      <c r="AG165" s="14"/>
      <c r="AH165" s="14"/>
      <c r="AI165" s="14"/>
      <c r="AJ165" s="14"/>
      <c r="AK165" s="14"/>
      <c r="AL165" s="14"/>
      <c r="AM165" s="14"/>
    </row>
    <row r="166" spans="1:39" x14ac:dyDescent="0.2">
      <c r="A166" s="188"/>
      <c r="B166" s="188"/>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4"/>
      <c r="AB166" s="14"/>
      <c r="AC166" s="14"/>
      <c r="AD166" s="14"/>
      <c r="AE166" s="188"/>
      <c r="AF166" s="188"/>
      <c r="AG166" s="14"/>
      <c r="AH166" s="14"/>
      <c r="AI166" s="14"/>
      <c r="AJ166" s="14"/>
      <c r="AK166" s="14"/>
      <c r="AL166" s="14"/>
      <c r="AM166" s="14"/>
    </row>
    <row r="167" spans="1:39" x14ac:dyDescent="0.2">
      <c r="A167" s="188"/>
      <c r="B167" s="188"/>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c r="AA167" s="14"/>
      <c r="AB167" s="14"/>
      <c r="AC167" s="14"/>
      <c r="AD167" s="14"/>
      <c r="AE167" s="188"/>
      <c r="AF167" s="188"/>
      <c r="AG167" s="14"/>
      <c r="AH167" s="14"/>
      <c r="AI167" s="14"/>
      <c r="AJ167" s="14"/>
      <c r="AK167" s="14"/>
      <c r="AL167" s="14"/>
      <c r="AM167" s="14"/>
    </row>
    <row r="168" spans="1:39" x14ac:dyDescent="0.2">
      <c r="A168" s="188"/>
      <c r="B168" s="188"/>
      <c r="C168" s="188"/>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4"/>
      <c r="AB168" s="14"/>
      <c r="AC168" s="14"/>
      <c r="AD168" s="14"/>
      <c r="AE168" s="188"/>
      <c r="AF168" s="188"/>
      <c r="AG168" s="14"/>
      <c r="AH168" s="14"/>
      <c r="AI168" s="14"/>
      <c r="AJ168" s="14"/>
      <c r="AK168" s="14"/>
      <c r="AL168" s="14"/>
      <c r="AM168" s="14"/>
    </row>
    <row r="169" spans="1:39" x14ac:dyDescent="0.2">
      <c r="A169" s="188"/>
      <c r="B169" s="188"/>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4"/>
      <c r="AB169" s="14"/>
      <c r="AC169" s="14"/>
      <c r="AD169" s="14"/>
      <c r="AE169" s="188"/>
      <c r="AF169" s="188"/>
      <c r="AG169" s="14"/>
      <c r="AH169" s="14"/>
      <c r="AI169" s="14"/>
      <c r="AJ169" s="14"/>
      <c r="AK169" s="14"/>
      <c r="AL169" s="14"/>
      <c r="AM169" s="14"/>
    </row>
    <row r="170" spans="1:39" x14ac:dyDescent="0.2">
      <c r="A170" s="188"/>
      <c r="B170" s="188"/>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14"/>
      <c r="AB170" s="14"/>
      <c r="AC170" s="14"/>
      <c r="AD170" s="14"/>
      <c r="AE170" s="188"/>
      <c r="AF170" s="188"/>
      <c r="AG170" s="14"/>
      <c r="AH170" s="14"/>
      <c r="AI170" s="14"/>
      <c r="AJ170" s="14"/>
      <c r="AK170" s="14"/>
      <c r="AL170" s="14"/>
      <c r="AM170" s="14"/>
    </row>
    <row r="171" spans="1:39" x14ac:dyDescent="0.2">
      <c r="A171" s="188"/>
      <c r="B171" s="188"/>
      <c r="C171" s="188"/>
      <c r="D171" s="188"/>
      <c r="E171" s="188"/>
      <c r="F171" s="188"/>
      <c r="G171" s="188"/>
      <c r="H171" s="188"/>
      <c r="I171" s="188"/>
      <c r="J171" s="188"/>
      <c r="K171" s="188"/>
      <c r="L171" s="188"/>
      <c r="M171" s="188"/>
      <c r="N171" s="188"/>
      <c r="O171" s="188"/>
      <c r="P171" s="188"/>
      <c r="Q171" s="188"/>
      <c r="R171" s="188"/>
      <c r="S171" s="188"/>
      <c r="T171" s="188"/>
      <c r="U171" s="188"/>
      <c r="V171" s="188"/>
      <c r="W171" s="188"/>
      <c r="X171" s="188"/>
      <c r="Y171" s="188"/>
      <c r="Z171" s="188"/>
      <c r="AA171" s="14"/>
      <c r="AB171" s="14"/>
      <c r="AC171" s="14"/>
      <c r="AD171" s="14"/>
      <c r="AE171" s="188"/>
      <c r="AF171" s="188"/>
      <c r="AG171" s="14"/>
      <c r="AH171" s="14"/>
      <c r="AI171" s="14"/>
      <c r="AJ171" s="14"/>
      <c r="AK171" s="14"/>
      <c r="AL171" s="14"/>
      <c r="AM171" s="14"/>
    </row>
    <row r="172" spans="1:39" x14ac:dyDescent="0.2">
      <c r="A172" s="188"/>
      <c r="B172" s="188"/>
      <c r="C172" s="188"/>
      <c r="D172" s="188"/>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c r="AA172" s="14"/>
      <c r="AB172" s="14"/>
      <c r="AC172" s="14"/>
      <c r="AD172" s="14"/>
      <c r="AE172" s="188"/>
      <c r="AF172" s="188"/>
      <c r="AG172" s="14"/>
      <c r="AH172" s="14"/>
      <c r="AI172" s="14"/>
      <c r="AJ172" s="14"/>
      <c r="AK172" s="14"/>
      <c r="AL172" s="14"/>
      <c r="AM172" s="14"/>
    </row>
    <row r="173" spans="1:39" x14ac:dyDescent="0.2">
      <c r="A173" s="188"/>
      <c r="B173" s="188"/>
      <c r="C173" s="188"/>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4"/>
      <c r="AB173" s="14"/>
      <c r="AC173" s="14"/>
      <c r="AD173" s="14"/>
      <c r="AE173" s="188"/>
      <c r="AF173" s="188"/>
      <c r="AG173" s="14"/>
      <c r="AH173" s="14"/>
      <c r="AI173" s="14"/>
      <c r="AJ173" s="14"/>
      <c r="AK173" s="14"/>
      <c r="AL173" s="14"/>
      <c r="AM173" s="14"/>
    </row>
    <row r="174" spans="1:39" x14ac:dyDescent="0.2">
      <c r="A174" s="188"/>
      <c r="B174" s="188"/>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4"/>
      <c r="AB174" s="14"/>
      <c r="AC174" s="14"/>
      <c r="AD174" s="14"/>
      <c r="AE174" s="188"/>
      <c r="AF174" s="188"/>
      <c r="AG174" s="14"/>
      <c r="AH174" s="14"/>
      <c r="AI174" s="14"/>
      <c r="AJ174" s="14"/>
      <c r="AK174" s="14"/>
      <c r="AL174" s="14"/>
      <c r="AM174" s="14"/>
    </row>
    <row r="175" spans="1:39" x14ac:dyDescent="0.2">
      <c r="A175" s="188"/>
      <c r="B175" s="188"/>
      <c r="C175" s="188"/>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4"/>
      <c r="AB175" s="14"/>
      <c r="AC175" s="14"/>
      <c r="AD175" s="14"/>
      <c r="AE175" s="188"/>
      <c r="AF175" s="188"/>
      <c r="AG175" s="14"/>
      <c r="AH175" s="14"/>
      <c r="AI175" s="14"/>
      <c r="AJ175" s="14"/>
      <c r="AK175" s="14"/>
      <c r="AL175" s="14"/>
      <c r="AM175" s="14"/>
    </row>
    <row r="176" spans="1:39" x14ac:dyDescent="0.2">
      <c r="A176" s="188"/>
      <c r="B176" s="188"/>
      <c r="C176" s="188"/>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4"/>
      <c r="AB176" s="14"/>
      <c r="AC176" s="14"/>
      <c r="AD176" s="14"/>
      <c r="AE176" s="188"/>
      <c r="AF176" s="188"/>
      <c r="AG176" s="14"/>
      <c r="AH176" s="14"/>
      <c r="AI176" s="14"/>
      <c r="AJ176" s="14"/>
      <c r="AK176" s="14"/>
      <c r="AL176" s="14"/>
      <c r="AM176" s="14"/>
    </row>
    <row r="177" spans="1:39" x14ac:dyDescent="0.2">
      <c r="A177" s="188"/>
      <c r="B177" s="188"/>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4"/>
      <c r="AB177" s="14"/>
      <c r="AC177" s="14"/>
      <c r="AD177" s="14"/>
      <c r="AE177" s="188"/>
      <c r="AF177" s="188"/>
      <c r="AG177" s="14"/>
      <c r="AH177" s="14"/>
      <c r="AI177" s="14"/>
      <c r="AJ177" s="14"/>
      <c r="AK177" s="14"/>
      <c r="AL177" s="14"/>
      <c r="AM177" s="14"/>
    </row>
    <row r="178" spans="1:39" x14ac:dyDescent="0.2">
      <c r="A178" s="188"/>
      <c r="B178" s="188"/>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4"/>
      <c r="AB178" s="14"/>
      <c r="AC178" s="14"/>
      <c r="AD178" s="14"/>
      <c r="AE178" s="188"/>
      <c r="AF178" s="188"/>
      <c r="AG178" s="14"/>
      <c r="AH178" s="14"/>
      <c r="AI178" s="14"/>
      <c r="AJ178" s="14"/>
      <c r="AK178" s="14"/>
      <c r="AL178" s="14"/>
      <c r="AM178" s="14"/>
    </row>
    <row r="179" spans="1:39" x14ac:dyDescent="0.2">
      <c r="A179" s="188"/>
      <c r="B179" s="188"/>
      <c r="C179" s="188"/>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4"/>
      <c r="AB179" s="14"/>
      <c r="AC179" s="14"/>
      <c r="AD179" s="14"/>
      <c r="AE179" s="188"/>
      <c r="AF179" s="188"/>
      <c r="AG179" s="14"/>
      <c r="AH179" s="14"/>
      <c r="AI179" s="14"/>
      <c r="AJ179" s="14"/>
      <c r="AK179" s="14"/>
      <c r="AL179" s="14"/>
      <c r="AM179" s="14"/>
    </row>
    <row r="180" spans="1:39" x14ac:dyDescent="0.2">
      <c r="A180" s="188"/>
      <c r="B180" s="188"/>
      <c r="C180" s="188"/>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4"/>
      <c r="AB180" s="14"/>
      <c r="AC180" s="14"/>
      <c r="AD180" s="14"/>
      <c r="AE180" s="188"/>
      <c r="AF180" s="188"/>
      <c r="AG180" s="14"/>
      <c r="AH180" s="14"/>
      <c r="AI180" s="14"/>
      <c r="AJ180" s="14"/>
      <c r="AK180" s="14"/>
      <c r="AL180" s="14"/>
      <c r="AM180" s="14"/>
    </row>
    <row r="181" spans="1:39" x14ac:dyDescent="0.2">
      <c r="A181" s="188"/>
      <c r="B181" s="188"/>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4"/>
      <c r="AB181" s="14"/>
      <c r="AC181" s="14"/>
      <c r="AD181" s="14"/>
      <c r="AE181" s="188"/>
      <c r="AF181" s="188"/>
      <c r="AG181" s="14"/>
      <c r="AH181" s="14"/>
      <c r="AI181" s="14"/>
      <c r="AJ181" s="14"/>
      <c r="AK181" s="14"/>
      <c r="AL181" s="14"/>
      <c r="AM181" s="14"/>
    </row>
    <row r="182" spans="1:39" x14ac:dyDescent="0.2">
      <c r="A182" s="188"/>
      <c r="B182" s="188"/>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4"/>
      <c r="AB182" s="14"/>
      <c r="AC182" s="14"/>
      <c r="AD182" s="14"/>
      <c r="AE182" s="188"/>
      <c r="AF182" s="188"/>
      <c r="AG182" s="14"/>
      <c r="AH182" s="14"/>
      <c r="AI182" s="14"/>
      <c r="AJ182" s="14"/>
      <c r="AK182" s="14"/>
      <c r="AL182" s="14"/>
      <c r="AM182" s="14"/>
    </row>
    <row r="183" spans="1:39" x14ac:dyDescent="0.2">
      <c r="A183" s="188"/>
      <c r="B183" s="188"/>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4"/>
      <c r="AB183" s="14"/>
      <c r="AC183" s="14"/>
      <c r="AD183" s="14"/>
      <c r="AE183" s="188"/>
      <c r="AF183" s="188"/>
      <c r="AG183" s="14"/>
      <c r="AH183" s="14"/>
      <c r="AI183" s="14"/>
      <c r="AJ183" s="14"/>
      <c r="AK183" s="14"/>
      <c r="AL183" s="14"/>
      <c r="AM183" s="14"/>
    </row>
    <row r="184" spans="1:39" x14ac:dyDescent="0.2">
      <c r="A184" s="188"/>
      <c r="B184" s="188"/>
      <c r="C184" s="188"/>
      <c r="D184" s="188"/>
      <c r="E184" s="188"/>
      <c r="F184" s="188"/>
      <c r="G184" s="188"/>
      <c r="H184" s="188"/>
      <c r="I184" s="188"/>
      <c r="J184" s="188"/>
      <c r="K184" s="188"/>
      <c r="L184" s="188"/>
      <c r="M184" s="188"/>
      <c r="N184" s="188"/>
      <c r="O184" s="188"/>
      <c r="P184" s="188"/>
      <c r="Q184" s="188"/>
      <c r="R184" s="188"/>
      <c r="S184" s="188"/>
      <c r="T184" s="188"/>
      <c r="U184" s="188"/>
      <c r="V184" s="188"/>
      <c r="W184" s="188"/>
      <c r="X184" s="188"/>
      <c r="Y184" s="188"/>
      <c r="Z184" s="188"/>
      <c r="AA184" s="14"/>
      <c r="AB184" s="14"/>
      <c r="AC184" s="14"/>
      <c r="AD184" s="14"/>
      <c r="AE184" s="188"/>
      <c r="AF184" s="188"/>
      <c r="AG184" s="14"/>
      <c r="AH184" s="14"/>
      <c r="AI184" s="14"/>
      <c r="AJ184" s="14"/>
      <c r="AK184" s="14"/>
      <c r="AL184" s="14"/>
      <c r="AM184" s="14"/>
    </row>
    <row r="185" spans="1:39" x14ac:dyDescent="0.2">
      <c r="A185" s="188"/>
      <c r="B185" s="188"/>
      <c r="C185" s="188"/>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8"/>
      <c r="Z185" s="188"/>
      <c r="AA185" s="14"/>
      <c r="AB185" s="14"/>
      <c r="AC185" s="14"/>
      <c r="AD185" s="14"/>
      <c r="AE185" s="188"/>
      <c r="AF185" s="188"/>
      <c r="AG185" s="14"/>
      <c r="AH185" s="14"/>
      <c r="AI185" s="14"/>
      <c r="AJ185" s="14"/>
      <c r="AK185" s="14"/>
      <c r="AL185" s="14"/>
      <c r="AM185" s="14"/>
    </row>
    <row r="186" spans="1:39" x14ac:dyDescent="0.2">
      <c r="A186" s="188"/>
      <c r="B186" s="188"/>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4"/>
      <c r="AB186" s="14"/>
      <c r="AC186" s="14"/>
      <c r="AD186" s="14"/>
      <c r="AE186" s="188"/>
      <c r="AF186" s="188"/>
      <c r="AG186" s="14"/>
      <c r="AH186" s="14"/>
      <c r="AI186" s="14"/>
      <c r="AJ186" s="14"/>
      <c r="AK186" s="14"/>
      <c r="AL186" s="14"/>
      <c r="AM186" s="14"/>
    </row>
    <row r="187" spans="1:39" x14ac:dyDescent="0.2">
      <c r="A187" s="188"/>
      <c r="B187" s="188"/>
      <c r="C187" s="188"/>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4"/>
      <c r="AB187" s="14"/>
      <c r="AC187" s="14"/>
      <c r="AD187" s="14"/>
      <c r="AE187" s="188"/>
      <c r="AF187" s="188"/>
      <c r="AG187" s="14"/>
      <c r="AH187" s="14"/>
      <c r="AI187" s="14"/>
      <c r="AJ187" s="14"/>
      <c r="AK187" s="14"/>
      <c r="AL187" s="14"/>
      <c r="AM187" s="14"/>
    </row>
    <row r="188" spans="1:39" x14ac:dyDescent="0.2">
      <c r="A188" s="188"/>
      <c r="B188" s="188"/>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4"/>
      <c r="AB188" s="14"/>
      <c r="AC188" s="14"/>
      <c r="AD188" s="14"/>
      <c r="AE188" s="188"/>
      <c r="AF188" s="188"/>
      <c r="AG188" s="14"/>
      <c r="AH188" s="14"/>
      <c r="AI188" s="14"/>
      <c r="AJ188" s="14"/>
      <c r="AK188" s="14"/>
      <c r="AL188" s="14"/>
      <c r="AM188" s="14"/>
    </row>
    <row r="189" spans="1:39" x14ac:dyDescent="0.2">
      <c r="A189" s="188"/>
      <c r="B189" s="188"/>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4"/>
      <c r="AB189" s="14"/>
      <c r="AC189" s="14"/>
      <c r="AD189" s="14"/>
      <c r="AE189" s="188"/>
      <c r="AF189" s="188"/>
      <c r="AG189" s="14"/>
      <c r="AH189" s="14"/>
      <c r="AI189" s="14"/>
      <c r="AJ189" s="14"/>
      <c r="AK189" s="14"/>
      <c r="AL189" s="14"/>
      <c r="AM189" s="14"/>
    </row>
    <row r="190" spans="1:39" x14ac:dyDescent="0.2">
      <c r="A190" s="188"/>
      <c r="B190" s="188"/>
      <c r="C190" s="188"/>
      <c r="D190" s="188"/>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c r="AA190" s="14"/>
      <c r="AB190" s="14"/>
      <c r="AC190" s="14"/>
      <c r="AD190" s="14"/>
      <c r="AE190" s="188"/>
      <c r="AF190" s="188"/>
      <c r="AG190" s="14"/>
      <c r="AH190" s="14"/>
      <c r="AI190" s="14"/>
      <c r="AJ190" s="14"/>
      <c r="AK190" s="14"/>
      <c r="AL190" s="14"/>
      <c r="AM190" s="14"/>
    </row>
    <row r="191" spans="1:39" x14ac:dyDescent="0.2">
      <c r="A191" s="188"/>
      <c r="B191" s="188"/>
      <c r="C191" s="188"/>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4"/>
      <c r="AB191" s="14"/>
      <c r="AC191" s="14"/>
      <c r="AD191" s="14"/>
      <c r="AE191" s="188"/>
      <c r="AF191" s="188"/>
      <c r="AG191" s="14"/>
      <c r="AH191" s="14"/>
      <c r="AI191" s="14"/>
      <c r="AJ191" s="14"/>
      <c r="AK191" s="14"/>
      <c r="AL191" s="14"/>
      <c r="AM191" s="14"/>
    </row>
    <row r="192" spans="1:39" x14ac:dyDescent="0.2">
      <c r="A192" s="188"/>
      <c r="B192" s="188"/>
      <c r="C192" s="188"/>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4"/>
      <c r="AB192" s="14"/>
      <c r="AC192" s="14"/>
      <c r="AD192" s="14"/>
      <c r="AE192" s="188"/>
      <c r="AF192" s="188"/>
      <c r="AG192" s="14"/>
      <c r="AH192" s="14"/>
      <c r="AI192" s="14"/>
      <c r="AJ192" s="14"/>
      <c r="AK192" s="14"/>
      <c r="AL192" s="14"/>
      <c r="AM192" s="14"/>
    </row>
    <row r="193" spans="1:39" x14ac:dyDescent="0.2">
      <c r="A193" s="188"/>
      <c r="B193" s="188"/>
      <c r="C193" s="188"/>
      <c r="D193" s="188"/>
      <c r="E193" s="188"/>
      <c r="F193" s="188"/>
      <c r="G193" s="188"/>
      <c r="H193" s="188"/>
      <c r="I193" s="188"/>
      <c r="J193" s="188"/>
      <c r="K193" s="188"/>
      <c r="L193" s="188"/>
      <c r="M193" s="188"/>
      <c r="N193" s="188"/>
      <c r="O193" s="188"/>
      <c r="P193" s="188"/>
      <c r="Q193" s="188"/>
      <c r="R193" s="188"/>
      <c r="S193" s="188"/>
      <c r="T193" s="188"/>
      <c r="U193" s="188"/>
      <c r="V193" s="188"/>
      <c r="W193" s="188"/>
      <c r="X193" s="188"/>
      <c r="Y193" s="188"/>
      <c r="Z193" s="188"/>
      <c r="AA193" s="14"/>
      <c r="AB193" s="14"/>
      <c r="AC193" s="14"/>
      <c r="AD193" s="14"/>
      <c r="AE193" s="188"/>
      <c r="AF193" s="188"/>
      <c r="AG193" s="14"/>
      <c r="AH193" s="14"/>
      <c r="AI193" s="14"/>
      <c r="AJ193" s="14"/>
      <c r="AK193" s="14"/>
      <c r="AL193" s="14"/>
      <c r="AM193" s="14"/>
    </row>
    <row r="194" spans="1:39" x14ac:dyDescent="0.2">
      <c r="A194" s="188"/>
      <c r="B194" s="188"/>
      <c r="C194" s="188"/>
      <c r="D194" s="188"/>
      <c r="E194" s="188"/>
      <c r="F194" s="188"/>
      <c r="G194" s="188"/>
      <c r="H194" s="188"/>
      <c r="I194" s="188"/>
      <c r="J194" s="188"/>
      <c r="K194" s="188"/>
      <c r="L194" s="188"/>
      <c r="M194" s="188"/>
      <c r="N194" s="188"/>
      <c r="O194" s="188"/>
      <c r="P194" s="188"/>
      <c r="Q194" s="188"/>
      <c r="R194" s="188"/>
      <c r="S194" s="188"/>
      <c r="T194" s="188"/>
      <c r="U194" s="188"/>
      <c r="V194" s="188"/>
      <c r="W194" s="188"/>
      <c r="X194" s="188"/>
      <c r="Y194" s="188"/>
      <c r="Z194" s="188"/>
      <c r="AA194" s="14"/>
      <c r="AB194" s="14"/>
      <c r="AC194" s="14"/>
      <c r="AD194" s="14"/>
      <c r="AE194" s="188"/>
      <c r="AF194" s="188"/>
      <c r="AG194" s="14"/>
      <c r="AH194" s="14"/>
      <c r="AI194" s="14"/>
      <c r="AJ194" s="14"/>
      <c r="AK194" s="14"/>
      <c r="AL194" s="14"/>
      <c r="AM194" s="14"/>
    </row>
    <row r="195" spans="1:39" x14ac:dyDescent="0.2">
      <c r="A195" s="188"/>
      <c r="B195" s="188"/>
      <c r="C195" s="188"/>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4"/>
      <c r="AB195" s="14"/>
      <c r="AC195" s="14"/>
      <c r="AD195" s="14"/>
      <c r="AE195" s="188"/>
      <c r="AF195" s="188"/>
      <c r="AG195" s="14"/>
      <c r="AH195" s="14"/>
      <c r="AI195" s="14"/>
      <c r="AJ195" s="14"/>
      <c r="AK195" s="14"/>
      <c r="AL195" s="14"/>
      <c r="AM195" s="14"/>
    </row>
    <row r="196" spans="1:39" x14ac:dyDescent="0.2">
      <c r="A196" s="188"/>
      <c r="B196" s="188"/>
      <c r="C196" s="188"/>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c r="AA196" s="14"/>
      <c r="AB196" s="14"/>
      <c r="AC196" s="14"/>
      <c r="AD196" s="14"/>
      <c r="AE196" s="188"/>
      <c r="AF196" s="188"/>
      <c r="AG196" s="14"/>
      <c r="AH196" s="14"/>
      <c r="AI196" s="14"/>
      <c r="AJ196" s="14"/>
      <c r="AK196" s="14"/>
      <c r="AL196" s="14"/>
      <c r="AM196" s="14"/>
    </row>
    <row r="197" spans="1:39" x14ac:dyDescent="0.2">
      <c r="A197" s="188"/>
      <c r="B197" s="188"/>
      <c r="C197" s="188"/>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c r="AA197" s="14"/>
      <c r="AB197" s="14"/>
      <c r="AC197" s="14"/>
      <c r="AD197" s="14"/>
      <c r="AE197" s="188"/>
      <c r="AF197" s="188"/>
      <c r="AG197" s="14"/>
      <c r="AH197" s="14"/>
      <c r="AI197" s="14"/>
      <c r="AJ197" s="14"/>
      <c r="AK197" s="14"/>
      <c r="AL197" s="14"/>
      <c r="AM197" s="14"/>
    </row>
    <row r="198" spans="1:39" x14ac:dyDescent="0.2">
      <c r="A198" s="188"/>
      <c r="B198" s="188"/>
      <c r="C198" s="188"/>
      <c r="D198" s="188"/>
      <c r="E198" s="188"/>
      <c r="F198" s="188"/>
      <c r="G198" s="188"/>
      <c r="H198" s="188"/>
      <c r="I198" s="188"/>
      <c r="J198" s="188"/>
      <c r="K198" s="188"/>
      <c r="L198" s="188"/>
      <c r="M198" s="188"/>
      <c r="N198" s="188"/>
      <c r="O198" s="188"/>
      <c r="P198" s="188"/>
      <c r="Q198" s="188"/>
      <c r="R198" s="188"/>
      <c r="S198" s="188"/>
      <c r="T198" s="188"/>
      <c r="U198" s="188"/>
      <c r="V198" s="188"/>
      <c r="W198" s="188"/>
      <c r="X198" s="188"/>
      <c r="Y198" s="188"/>
      <c r="Z198" s="188"/>
      <c r="AA198" s="14"/>
      <c r="AB198" s="14"/>
      <c r="AC198" s="14"/>
      <c r="AD198" s="14"/>
      <c r="AE198" s="188"/>
      <c r="AF198" s="188"/>
      <c r="AG198" s="14"/>
      <c r="AH198" s="14"/>
      <c r="AI198" s="14"/>
      <c r="AJ198" s="14"/>
      <c r="AK198" s="14"/>
      <c r="AL198" s="14"/>
      <c r="AM198" s="14"/>
    </row>
    <row r="199" spans="1:39" x14ac:dyDescent="0.2">
      <c r="A199" s="188"/>
      <c r="B199" s="188"/>
      <c r="C199" s="188"/>
      <c r="D199" s="188"/>
      <c r="E199" s="188"/>
      <c r="F199" s="188"/>
      <c r="G199" s="188"/>
      <c r="H199" s="188"/>
      <c r="I199" s="188"/>
      <c r="J199" s="188"/>
      <c r="K199" s="188"/>
      <c r="L199" s="188"/>
      <c r="M199" s="188"/>
      <c r="N199" s="188"/>
      <c r="O199" s="188"/>
      <c r="P199" s="188"/>
      <c r="Q199" s="188"/>
      <c r="R199" s="188"/>
      <c r="S199" s="188"/>
      <c r="T199" s="188"/>
      <c r="U199" s="188"/>
      <c r="V199" s="188"/>
      <c r="W199" s="188"/>
      <c r="X199" s="188"/>
      <c r="Y199" s="188"/>
      <c r="Z199" s="188"/>
      <c r="AA199" s="14"/>
      <c r="AB199" s="14"/>
      <c r="AC199" s="14"/>
      <c r="AD199" s="14"/>
      <c r="AE199" s="188"/>
      <c r="AF199" s="188"/>
      <c r="AG199" s="14"/>
      <c r="AH199" s="14"/>
      <c r="AI199" s="14"/>
      <c r="AJ199" s="14"/>
      <c r="AK199" s="14"/>
      <c r="AL199" s="14"/>
      <c r="AM199" s="14"/>
    </row>
    <row r="200" spans="1:39" x14ac:dyDescent="0.2">
      <c r="A200" s="188"/>
      <c r="B200" s="188"/>
      <c r="C200" s="188"/>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4"/>
      <c r="AB200" s="14"/>
      <c r="AC200" s="14"/>
      <c r="AD200" s="14"/>
      <c r="AE200" s="188"/>
      <c r="AF200" s="188"/>
      <c r="AG200" s="14"/>
      <c r="AH200" s="14"/>
      <c r="AI200" s="14"/>
      <c r="AJ200" s="14"/>
      <c r="AK200" s="14"/>
      <c r="AL200" s="14"/>
      <c r="AM200" s="14"/>
    </row>
    <row r="201" spans="1:39" x14ac:dyDescent="0.2">
      <c r="A201" s="188"/>
      <c r="B201" s="188"/>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4"/>
      <c r="AB201" s="14"/>
      <c r="AC201" s="14"/>
      <c r="AD201" s="14"/>
      <c r="AE201" s="188"/>
      <c r="AF201" s="188"/>
      <c r="AG201" s="14"/>
      <c r="AH201" s="14"/>
      <c r="AI201" s="14"/>
      <c r="AJ201" s="14"/>
      <c r="AK201" s="14"/>
      <c r="AL201" s="14"/>
      <c r="AM201" s="14"/>
    </row>
    <row r="202" spans="1:39" x14ac:dyDescent="0.2">
      <c r="A202" s="188"/>
      <c r="B202" s="188"/>
      <c r="C202" s="188"/>
      <c r="D202" s="188"/>
      <c r="E202" s="188"/>
      <c r="F202" s="188"/>
      <c r="G202" s="188"/>
      <c r="H202" s="188"/>
      <c r="I202" s="188"/>
      <c r="J202" s="188"/>
      <c r="K202" s="188"/>
      <c r="L202" s="188"/>
      <c r="M202" s="188"/>
      <c r="N202" s="188"/>
      <c r="O202" s="188"/>
      <c r="P202" s="188"/>
      <c r="Q202" s="188"/>
      <c r="R202" s="188"/>
      <c r="S202" s="188"/>
      <c r="T202" s="188"/>
      <c r="U202" s="188"/>
      <c r="V202" s="188"/>
      <c r="W202" s="188"/>
      <c r="X202" s="188"/>
      <c r="Y202" s="188"/>
      <c r="Z202" s="188"/>
      <c r="AA202" s="14"/>
      <c r="AB202" s="14"/>
      <c r="AC202" s="14"/>
      <c r="AD202" s="14"/>
      <c r="AE202" s="188"/>
      <c r="AF202" s="188"/>
      <c r="AG202" s="14"/>
      <c r="AH202" s="14"/>
      <c r="AI202" s="14"/>
      <c r="AJ202" s="14"/>
      <c r="AK202" s="14"/>
      <c r="AL202" s="14"/>
      <c r="AM202" s="14"/>
    </row>
    <row r="203" spans="1:39" x14ac:dyDescent="0.2">
      <c r="A203" s="188"/>
      <c r="B203" s="188"/>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4"/>
      <c r="AB203" s="14"/>
      <c r="AC203" s="14"/>
      <c r="AD203" s="14"/>
      <c r="AE203" s="188"/>
      <c r="AF203" s="188"/>
      <c r="AG203" s="14"/>
      <c r="AH203" s="14"/>
      <c r="AI203" s="14"/>
      <c r="AJ203" s="14"/>
      <c r="AK203" s="14"/>
      <c r="AL203" s="14"/>
      <c r="AM203" s="14"/>
    </row>
    <row r="204" spans="1:39" x14ac:dyDescent="0.2">
      <c r="A204" s="188"/>
      <c r="B204" s="188"/>
      <c r="C204" s="188"/>
      <c r="D204" s="188"/>
      <c r="E204" s="188"/>
      <c r="F204" s="188"/>
      <c r="G204" s="188"/>
      <c r="H204" s="188"/>
      <c r="I204" s="188"/>
      <c r="J204" s="188"/>
      <c r="K204" s="188"/>
      <c r="L204" s="188"/>
      <c r="M204" s="188"/>
      <c r="N204" s="188"/>
      <c r="O204" s="188"/>
      <c r="P204" s="188"/>
      <c r="Q204" s="188"/>
      <c r="R204" s="188"/>
      <c r="S204" s="188"/>
      <c r="T204" s="188"/>
      <c r="U204" s="188"/>
      <c r="V204" s="188"/>
      <c r="W204" s="188"/>
      <c r="X204" s="188"/>
      <c r="Y204" s="188"/>
      <c r="Z204" s="188"/>
      <c r="AA204" s="14"/>
      <c r="AB204" s="14"/>
      <c r="AC204" s="14"/>
      <c r="AD204" s="14"/>
      <c r="AE204" s="188"/>
      <c r="AF204" s="188"/>
      <c r="AG204" s="14"/>
      <c r="AH204" s="14"/>
      <c r="AI204" s="14"/>
      <c r="AJ204" s="14"/>
      <c r="AK204" s="14"/>
      <c r="AL204" s="14"/>
      <c r="AM204" s="14"/>
    </row>
    <row r="205" spans="1:39" x14ac:dyDescent="0.2">
      <c r="A205" s="188"/>
      <c r="B205" s="188"/>
      <c r="C205" s="188"/>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c r="AA205" s="14"/>
      <c r="AB205" s="14"/>
      <c r="AC205" s="14"/>
      <c r="AD205" s="14"/>
      <c r="AE205" s="188"/>
      <c r="AF205" s="188"/>
      <c r="AG205" s="14"/>
      <c r="AH205" s="14"/>
      <c r="AI205" s="14"/>
      <c r="AJ205" s="14"/>
      <c r="AK205" s="14"/>
      <c r="AL205" s="14"/>
      <c r="AM205" s="14"/>
    </row>
    <row r="206" spans="1:39" x14ac:dyDescent="0.2">
      <c r="A206" s="188"/>
      <c r="B206" s="188"/>
      <c r="C206" s="188"/>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4"/>
      <c r="AB206" s="14"/>
      <c r="AC206" s="14"/>
      <c r="AD206" s="14"/>
      <c r="AE206" s="188"/>
      <c r="AF206" s="188"/>
      <c r="AG206" s="14"/>
      <c r="AH206" s="14"/>
      <c r="AI206" s="14"/>
      <c r="AJ206" s="14"/>
      <c r="AK206" s="14"/>
      <c r="AL206" s="14"/>
      <c r="AM206" s="14"/>
    </row>
    <row r="207" spans="1:39" x14ac:dyDescent="0.2">
      <c r="A207" s="188"/>
      <c r="B207" s="188"/>
      <c r="C207" s="188"/>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4"/>
      <c r="AB207" s="14"/>
      <c r="AC207" s="14"/>
      <c r="AD207" s="14"/>
      <c r="AE207" s="188"/>
      <c r="AF207" s="188"/>
      <c r="AG207" s="14"/>
      <c r="AH207" s="14"/>
      <c r="AI207" s="14"/>
      <c r="AJ207" s="14"/>
      <c r="AK207" s="14"/>
      <c r="AL207" s="14"/>
      <c r="AM207" s="14"/>
    </row>
    <row r="208" spans="1:39" x14ac:dyDescent="0.2">
      <c r="A208" s="188"/>
      <c r="B208" s="188"/>
      <c r="C208" s="188"/>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c r="AA208" s="14"/>
      <c r="AB208" s="14"/>
      <c r="AC208" s="14"/>
      <c r="AD208" s="14"/>
      <c r="AE208" s="188"/>
      <c r="AF208" s="188"/>
      <c r="AG208" s="14"/>
      <c r="AH208" s="14"/>
      <c r="AI208" s="14"/>
      <c r="AJ208" s="14"/>
      <c r="AK208" s="14"/>
      <c r="AL208" s="14"/>
      <c r="AM208" s="14"/>
    </row>
    <row r="209" spans="1:39" x14ac:dyDescent="0.2">
      <c r="A209" s="188"/>
      <c r="B209" s="188"/>
      <c r="C209" s="188"/>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c r="Z209" s="188"/>
      <c r="AA209" s="14"/>
      <c r="AB209" s="14"/>
      <c r="AC209" s="14"/>
      <c r="AD209" s="14"/>
      <c r="AE209" s="188"/>
      <c r="AF209" s="188"/>
      <c r="AG209" s="14"/>
      <c r="AH209" s="14"/>
      <c r="AI209" s="14"/>
      <c r="AJ209" s="14"/>
      <c r="AK209" s="14"/>
      <c r="AL209" s="14"/>
      <c r="AM209" s="14"/>
    </row>
    <row r="210" spans="1:39" x14ac:dyDescent="0.2">
      <c r="A210" s="188"/>
      <c r="B210" s="188"/>
      <c r="C210" s="188"/>
      <c r="D210" s="188"/>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c r="AA210" s="14"/>
      <c r="AB210" s="14"/>
      <c r="AC210" s="14"/>
      <c r="AD210" s="14"/>
      <c r="AE210" s="188"/>
      <c r="AF210" s="188"/>
      <c r="AG210" s="14"/>
      <c r="AH210" s="14"/>
      <c r="AI210" s="14"/>
      <c r="AJ210" s="14"/>
      <c r="AK210" s="14"/>
      <c r="AL210" s="14"/>
      <c r="AM210" s="14"/>
    </row>
    <row r="211" spans="1:39" x14ac:dyDescent="0.2">
      <c r="A211" s="188"/>
      <c r="B211" s="188"/>
      <c r="C211" s="188"/>
      <c r="D211" s="188"/>
      <c r="E211" s="188"/>
      <c r="F211" s="188"/>
      <c r="G211" s="188"/>
      <c r="H211" s="188"/>
      <c r="I211" s="188"/>
      <c r="J211" s="188"/>
      <c r="K211" s="188"/>
      <c r="L211" s="188"/>
      <c r="M211" s="188"/>
      <c r="N211" s="188"/>
      <c r="O211" s="188"/>
      <c r="P211" s="188"/>
      <c r="Q211" s="188"/>
      <c r="R211" s="188"/>
      <c r="S211" s="188"/>
      <c r="T211" s="188"/>
      <c r="U211" s="188"/>
      <c r="V211" s="188"/>
      <c r="W211" s="188"/>
      <c r="X211" s="188"/>
      <c r="Y211" s="188"/>
      <c r="Z211" s="188"/>
      <c r="AA211" s="14"/>
      <c r="AB211" s="14"/>
      <c r="AC211" s="14"/>
      <c r="AD211" s="14"/>
      <c r="AE211" s="188"/>
      <c r="AF211" s="188"/>
      <c r="AG211" s="14"/>
      <c r="AH211" s="14"/>
      <c r="AI211" s="14"/>
      <c r="AJ211" s="14"/>
      <c r="AK211" s="14"/>
      <c r="AL211" s="14"/>
      <c r="AM211" s="14"/>
    </row>
    <row r="212" spans="1:39" x14ac:dyDescent="0.2">
      <c r="A212" s="188"/>
      <c r="B212" s="188"/>
      <c r="C212" s="188"/>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c r="AA212" s="14"/>
      <c r="AB212" s="14"/>
      <c r="AC212" s="14"/>
      <c r="AD212" s="14"/>
      <c r="AE212" s="188"/>
      <c r="AF212" s="188"/>
      <c r="AG212" s="14"/>
      <c r="AH212" s="14"/>
      <c r="AI212" s="14"/>
      <c r="AJ212" s="14"/>
      <c r="AK212" s="14"/>
      <c r="AL212" s="14"/>
      <c r="AM212" s="14"/>
    </row>
    <row r="213" spans="1:39" x14ac:dyDescent="0.2">
      <c r="A213" s="188"/>
      <c r="B213" s="188"/>
      <c r="C213" s="188"/>
      <c r="D213" s="188"/>
      <c r="E213" s="188"/>
      <c r="F213" s="188"/>
      <c r="G213" s="188"/>
      <c r="H213" s="188"/>
      <c r="I213" s="188"/>
      <c r="J213" s="188"/>
      <c r="K213" s="188"/>
      <c r="L213" s="188"/>
      <c r="M213" s="188"/>
      <c r="N213" s="188"/>
      <c r="O213" s="188"/>
      <c r="P213" s="188"/>
      <c r="Q213" s="188"/>
      <c r="R213" s="188"/>
      <c r="S213" s="188"/>
      <c r="T213" s="188"/>
      <c r="U213" s="188"/>
      <c r="V213" s="188"/>
      <c r="W213" s="188"/>
      <c r="X213" s="188"/>
      <c r="Y213" s="188"/>
      <c r="Z213" s="188"/>
      <c r="AA213" s="14"/>
      <c r="AB213" s="14"/>
      <c r="AC213" s="14"/>
      <c r="AD213" s="14"/>
      <c r="AE213" s="188"/>
      <c r="AF213" s="188"/>
      <c r="AG213" s="14"/>
      <c r="AH213" s="14"/>
      <c r="AI213" s="14"/>
      <c r="AJ213" s="14"/>
      <c r="AK213" s="14"/>
      <c r="AL213" s="14"/>
      <c r="AM213" s="14"/>
    </row>
    <row r="214" spans="1:39" x14ac:dyDescent="0.2">
      <c r="A214" s="188"/>
      <c r="B214" s="188"/>
      <c r="C214" s="188"/>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8"/>
      <c r="Z214" s="188"/>
      <c r="AA214" s="14"/>
      <c r="AB214" s="14"/>
      <c r="AC214" s="14"/>
      <c r="AD214" s="14"/>
      <c r="AE214" s="188"/>
      <c r="AF214" s="188"/>
      <c r="AG214" s="14"/>
      <c r="AH214" s="14"/>
      <c r="AI214" s="14"/>
      <c r="AJ214" s="14"/>
      <c r="AK214" s="14"/>
      <c r="AL214" s="14"/>
      <c r="AM214" s="14"/>
    </row>
    <row r="215" spans="1:39" x14ac:dyDescent="0.2">
      <c r="A215" s="188"/>
      <c r="B215" s="188"/>
      <c r="C215" s="188"/>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c r="AA215" s="14"/>
      <c r="AB215" s="14"/>
      <c r="AC215" s="14"/>
      <c r="AD215" s="14"/>
      <c r="AE215" s="188"/>
      <c r="AF215" s="188"/>
      <c r="AG215" s="14"/>
      <c r="AH215" s="14"/>
      <c r="AI215" s="14"/>
      <c r="AJ215" s="14"/>
      <c r="AK215" s="14"/>
      <c r="AL215" s="14"/>
      <c r="AM215" s="14"/>
    </row>
    <row r="216" spans="1:39" x14ac:dyDescent="0.2">
      <c r="A216" s="188"/>
      <c r="B216" s="188"/>
      <c r="C216" s="188"/>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8"/>
      <c r="Z216" s="188"/>
      <c r="AA216" s="14"/>
      <c r="AB216" s="14"/>
      <c r="AC216" s="14"/>
      <c r="AD216" s="14"/>
      <c r="AE216" s="188"/>
      <c r="AF216" s="188"/>
      <c r="AG216" s="14"/>
      <c r="AH216" s="14"/>
      <c r="AI216" s="14"/>
      <c r="AJ216" s="14"/>
      <c r="AK216" s="14"/>
      <c r="AL216" s="14"/>
      <c r="AM216" s="14"/>
    </row>
    <row r="217" spans="1:39" x14ac:dyDescent="0.2">
      <c r="A217" s="188"/>
      <c r="B217" s="188"/>
      <c r="C217" s="188"/>
      <c r="D217" s="188"/>
      <c r="E217" s="188"/>
      <c r="F217" s="188"/>
      <c r="G217" s="188"/>
      <c r="H217" s="188"/>
      <c r="I217" s="188"/>
      <c r="J217" s="188"/>
      <c r="K217" s="188"/>
      <c r="L217" s="188"/>
      <c r="M217" s="188"/>
      <c r="N217" s="188"/>
      <c r="O217" s="188"/>
      <c r="P217" s="188"/>
      <c r="Q217" s="188"/>
      <c r="R217" s="188"/>
      <c r="S217" s="188"/>
      <c r="T217" s="188"/>
      <c r="U217" s="188"/>
      <c r="V217" s="188"/>
      <c r="W217" s="188"/>
      <c r="X217" s="188"/>
      <c r="Y217" s="188"/>
      <c r="Z217" s="188"/>
      <c r="AA217" s="14"/>
      <c r="AB217" s="14"/>
      <c r="AC217" s="14"/>
      <c r="AD217" s="14"/>
      <c r="AE217" s="188"/>
      <c r="AF217" s="188"/>
      <c r="AG217" s="14"/>
      <c r="AH217" s="14"/>
      <c r="AI217" s="14"/>
      <c r="AJ217" s="14"/>
      <c r="AK217" s="14"/>
      <c r="AL217" s="14"/>
      <c r="AM217" s="14"/>
    </row>
    <row r="218" spans="1:39" x14ac:dyDescent="0.2">
      <c r="A218" s="188"/>
      <c r="B218" s="188"/>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4"/>
      <c r="AB218" s="14"/>
      <c r="AC218" s="14"/>
      <c r="AD218" s="14"/>
      <c r="AE218" s="188"/>
      <c r="AF218" s="188"/>
      <c r="AG218" s="14"/>
      <c r="AH218" s="14"/>
      <c r="AI218" s="14"/>
      <c r="AJ218" s="14"/>
      <c r="AK218" s="14"/>
      <c r="AL218" s="14"/>
      <c r="AM218" s="14"/>
    </row>
    <row r="219" spans="1:39" x14ac:dyDescent="0.2">
      <c r="A219" s="188"/>
      <c r="B219" s="188"/>
      <c r="C219" s="188"/>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c r="AA219" s="14"/>
      <c r="AB219" s="14"/>
      <c r="AC219" s="14"/>
      <c r="AD219" s="14"/>
      <c r="AE219" s="188"/>
      <c r="AF219" s="188"/>
      <c r="AG219" s="14"/>
      <c r="AH219" s="14"/>
      <c r="AI219" s="14"/>
      <c r="AJ219" s="14"/>
      <c r="AK219" s="14"/>
      <c r="AL219" s="14"/>
      <c r="AM219" s="14"/>
    </row>
    <row r="220" spans="1:39" x14ac:dyDescent="0.2">
      <c r="A220" s="188"/>
      <c r="B220" s="188"/>
      <c r="C220" s="188"/>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c r="AA220" s="14"/>
      <c r="AB220" s="14"/>
      <c r="AC220" s="14"/>
      <c r="AD220" s="14"/>
      <c r="AE220" s="188"/>
      <c r="AF220" s="188"/>
      <c r="AG220" s="14"/>
      <c r="AH220" s="14"/>
      <c r="AI220" s="14"/>
      <c r="AJ220" s="14"/>
      <c r="AK220" s="14"/>
      <c r="AL220" s="14"/>
      <c r="AM220" s="14"/>
    </row>
    <row r="221" spans="1:39" x14ac:dyDescent="0.2">
      <c r="A221" s="188"/>
      <c r="B221" s="188"/>
      <c r="C221" s="188"/>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c r="AA221" s="14"/>
      <c r="AB221" s="14"/>
      <c r="AC221" s="14"/>
      <c r="AD221" s="14"/>
      <c r="AE221" s="188"/>
      <c r="AF221" s="188"/>
      <c r="AG221" s="14"/>
      <c r="AH221" s="14"/>
      <c r="AI221" s="14"/>
      <c r="AJ221" s="14"/>
      <c r="AK221" s="14"/>
      <c r="AL221" s="14"/>
      <c r="AM221" s="14"/>
    </row>
    <row r="222" spans="1:39" x14ac:dyDescent="0.2">
      <c r="A222" s="188"/>
      <c r="B222" s="188"/>
      <c r="C222" s="188"/>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4"/>
      <c r="AB222" s="14"/>
      <c r="AC222" s="14"/>
      <c r="AD222" s="14"/>
      <c r="AE222" s="188"/>
      <c r="AF222" s="188"/>
      <c r="AG222" s="14"/>
      <c r="AH222" s="14"/>
      <c r="AI222" s="14"/>
      <c r="AJ222" s="14"/>
      <c r="AK222" s="14"/>
      <c r="AL222" s="14"/>
      <c r="AM222" s="14"/>
    </row>
    <row r="223" spans="1:39" x14ac:dyDescent="0.2">
      <c r="A223" s="188"/>
      <c r="B223" s="188"/>
      <c r="C223" s="188"/>
      <c r="D223" s="188"/>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c r="AA223" s="14"/>
      <c r="AB223" s="14"/>
      <c r="AC223" s="14"/>
      <c r="AD223" s="14"/>
      <c r="AE223" s="188"/>
      <c r="AF223" s="188"/>
      <c r="AG223" s="14"/>
      <c r="AH223" s="14"/>
      <c r="AI223" s="14"/>
      <c r="AJ223" s="14"/>
      <c r="AK223" s="14"/>
      <c r="AL223" s="14"/>
      <c r="AM223" s="14"/>
    </row>
    <row r="224" spans="1:39" x14ac:dyDescent="0.2">
      <c r="A224" s="188"/>
      <c r="B224" s="188"/>
      <c r="C224" s="188"/>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Z224" s="188"/>
      <c r="AA224" s="14"/>
      <c r="AB224" s="14"/>
      <c r="AC224" s="14"/>
      <c r="AD224" s="14"/>
      <c r="AE224" s="188"/>
      <c r="AF224" s="188"/>
      <c r="AG224" s="14"/>
      <c r="AH224" s="14"/>
      <c r="AI224" s="14"/>
      <c r="AJ224" s="14"/>
      <c r="AK224" s="14"/>
      <c r="AL224" s="14"/>
      <c r="AM224" s="14"/>
    </row>
    <row r="225" spans="1:39" x14ac:dyDescent="0.2">
      <c r="A225" s="188"/>
      <c r="B225" s="188"/>
      <c r="C225" s="188"/>
      <c r="D225" s="188"/>
      <c r="E225" s="188"/>
      <c r="F225" s="188"/>
      <c r="G225" s="188"/>
      <c r="H225" s="188"/>
      <c r="I225" s="188"/>
      <c r="J225" s="188"/>
      <c r="K225" s="188"/>
      <c r="L225" s="188"/>
      <c r="M225" s="188"/>
      <c r="N225" s="188"/>
      <c r="O225" s="188"/>
      <c r="P225" s="188"/>
      <c r="Q225" s="188"/>
      <c r="R225" s="188"/>
      <c r="S225" s="188"/>
      <c r="T225" s="188"/>
      <c r="U225" s="188"/>
      <c r="V225" s="188"/>
      <c r="W225" s="188"/>
      <c r="X225" s="188"/>
      <c r="Y225" s="188"/>
      <c r="Z225" s="188"/>
      <c r="AA225" s="14"/>
      <c r="AB225" s="14"/>
      <c r="AC225" s="14"/>
      <c r="AD225" s="14"/>
      <c r="AE225" s="188"/>
      <c r="AF225" s="188"/>
      <c r="AG225" s="14"/>
      <c r="AH225" s="14"/>
      <c r="AI225" s="14"/>
      <c r="AJ225" s="14"/>
      <c r="AK225" s="14"/>
      <c r="AL225" s="14"/>
      <c r="AM225" s="14"/>
    </row>
    <row r="226" spans="1:39" x14ac:dyDescent="0.2">
      <c r="A226" s="188"/>
      <c r="B226" s="188"/>
      <c r="C226" s="188"/>
      <c r="D226" s="188"/>
      <c r="E226" s="188"/>
      <c r="F226" s="188"/>
      <c r="G226" s="188"/>
      <c r="H226" s="188"/>
      <c r="I226" s="188"/>
      <c r="J226" s="188"/>
      <c r="K226" s="188"/>
      <c r="L226" s="188"/>
      <c r="M226" s="188"/>
      <c r="N226" s="188"/>
      <c r="O226" s="188"/>
      <c r="P226" s="188"/>
      <c r="Q226" s="188"/>
      <c r="R226" s="188"/>
      <c r="S226" s="188"/>
      <c r="T226" s="188"/>
      <c r="U226" s="188"/>
      <c r="V226" s="188"/>
      <c r="W226" s="188"/>
      <c r="X226" s="188"/>
      <c r="Y226" s="188"/>
      <c r="Z226" s="188"/>
      <c r="AA226" s="14"/>
      <c r="AB226" s="14"/>
      <c r="AC226" s="14"/>
      <c r="AD226" s="14"/>
      <c r="AE226" s="188"/>
      <c r="AF226" s="188"/>
      <c r="AG226" s="14"/>
      <c r="AH226" s="14"/>
      <c r="AI226" s="14"/>
      <c r="AJ226" s="14"/>
      <c r="AK226" s="14"/>
      <c r="AL226" s="14"/>
      <c r="AM226" s="14"/>
    </row>
    <row r="227" spans="1:39" x14ac:dyDescent="0.2">
      <c r="A227" s="188"/>
      <c r="B227" s="188"/>
      <c r="C227" s="188"/>
      <c r="D227" s="188"/>
      <c r="E227" s="188"/>
      <c r="F227" s="188"/>
      <c r="G227" s="188"/>
      <c r="H227" s="188"/>
      <c r="I227" s="188"/>
      <c r="J227" s="188"/>
      <c r="K227" s="188"/>
      <c r="L227" s="188"/>
      <c r="M227" s="188"/>
      <c r="N227" s="188"/>
      <c r="O227" s="188"/>
      <c r="P227" s="188"/>
      <c r="Q227" s="188"/>
      <c r="R227" s="188"/>
      <c r="S227" s="188"/>
      <c r="T227" s="188"/>
      <c r="U227" s="188"/>
      <c r="V227" s="188"/>
      <c r="W227" s="188"/>
      <c r="X227" s="188"/>
      <c r="Y227" s="188"/>
      <c r="Z227" s="188"/>
      <c r="AA227" s="14"/>
      <c r="AB227" s="14"/>
      <c r="AC227" s="14"/>
      <c r="AD227" s="14"/>
      <c r="AE227" s="188"/>
      <c r="AF227" s="188"/>
      <c r="AG227" s="14"/>
      <c r="AH227" s="14"/>
      <c r="AI227" s="14"/>
      <c r="AJ227" s="14"/>
      <c r="AK227" s="14"/>
      <c r="AL227" s="14"/>
      <c r="AM227" s="14"/>
    </row>
    <row r="228" spans="1:39" x14ac:dyDescent="0.2">
      <c r="A228" s="188"/>
      <c r="B228" s="188"/>
      <c r="C228" s="188"/>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4"/>
      <c r="AB228" s="14"/>
      <c r="AC228" s="14"/>
      <c r="AD228" s="14"/>
      <c r="AE228" s="188"/>
      <c r="AF228" s="188"/>
      <c r="AG228" s="14"/>
      <c r="AH228" s="14"/>
      <c r="AI228" s="14"/>
      <c r="AJ228" s="14"/>
      <c r="AK228" s="14"/>
      <c r="AL228" s="14"/>
      <c r="AM228" s="14"/>
    </row>
    <row r="229" spans="1:39" x14ac:dyDescent="0.2">
      <c r="A229" s="188"/>
      <c r="B229" s="188"/>
      <c r="C229" s="188"/>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4"/>
      <c r="AB229" s="14"/>
      <c r="AC229" s="14"/>
      <c r="AD229" s="14"/>
      <c r="AE229" s="188"/>
      <c r="AF229" s="188"/>
      <c r="AG229" s="14"/>
      <c r="AH229" s="14"/>
      <c r="AI229" s="14"/>
      <c r="AJ229" s="14"/>
      <c r="AK229" s="14"/>
      <c r="AL229" s="14"/>
      <c r="AM229" s="14"/>
    </row>
    <row r="230" spans="1:39" x14ac:dyDescent="0.2">
      <c r="A230" s="188"/>
      <c r="B230" s="188"/>
      <c r="C230" s="188"/>
      <c r="D230" s="188"/>
      <c r="E230" s="188"/>
      <c r="F230" s="188"/>
      <c r="G230" s="188"/>
      <c r="H230" s="188"/>
      <c r="I230" s="188"/>
      <c r="J230" s="188"/>
      <c r="K230" s="188"/>
      <c r="L230" s="188"/>
      <c r="M230" s="188"/>
      <c r="N230" s="188"/>
      <c r="O230" s="188"/>
      <c r="P230" s="188"/>
      <c r="Q230" s="188"/>
      <c r="R230" s="188"/>
      <c r="S230" s="188"/>
      <c r="T230" s="188"/>
      <c r="U230" s="188"/>
      <c r="V230" s="188"/>
      <c r="W230" s="188"/>
      <c r="X230" s="188"/>
      <c r="Y230" s="188"/>
      <c r="Z230" s="188"/>
      <c r="AA230" s="14"/>
      <c r="AB230" s="14"/>
      <c r="AC230" s="14"/>
      <c r="AD230" s="14"/>
      <c r="AE230" s="188"/>
      <c r="AF230" s="188"/>
      <c r="AG230" s="14"/>
      <c r="AH230" s="14"/>
      <c r="AI230" s="14"/>
      <c r="AJ230" s="14"/>
      <c r="AK230" s="14"/>
      <c r="AL230" s="14"/>
      <c r="AM230" s="14"/>
    </row>
    <row r="231" spans="1:39" x14ac:dyDescent="0.2">
      <c r="A231" s="188"/>
      <c r="B231" s="188"/>
      <c r="C231" s="188"/>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c r="Z231" s="188"/>
      <c r="AA231" s="14"/>
      <c r="AB231" s="14"/>
      <c r="AC231" s="14"/>
      <c r="AD231" s="14"/>
      <c r="AE231" s="188"/>
      <c r="AF231" s="188"/>
      <c r="AG231" s="14"/>
      <c r="AH231" s="14"/>
      <c r="AI231" s="14"/>
      <c r="AJ231" s="14"/>
      <c r="AK231" s="14"/>
      <c r="AL231" s="14"/>
      <c r="AM231" s="14"/>
    </row>
    <row r="232" spans="1:39" x14ac:dyDescent="0.2">
      <c r="A232" s="188"/>
      <c r="B232" s="188"/>
      <c r="C232" s="188"/>
      <c r="D232" s="188"/>
      <c r="E232" s="188"/>
      <c r="F232" s="188"/>
      <c r="G232" s="188"/>
      <c r="H232" s="188"/>
      <c r="I232" s="188"/>
      <c r="J232" s="188"/>
      <c r="K232" s="188"/>
      <c r="L232" s="188"/>
      <c r="M232" s="188"/>
      <c r="N232" s="188"/>
      <c r="O232" s="188"/>
      <c r="P232" s="188"/>
      <c r="Q232" s="188"/>
      <c r="R232" s="188"/>
      <c r="S232" s="188"/>
      <c r="T232" s="188"/>
      <c r="U232" s="188"/>
      <c r="V232" s="188"/>
      <c r="W232" s="188"/>
      <c r="X232" s="188"/>
      <c r="Y232" s="188"/>
      <c r="Z232" s="188"/>
      <c r="AA232" s="14"/>
      <c r="AB232" s="14"/>
      <c r="AC232" s="14"/>
      <c r="AD232" s="14"/>
      <c r="AE232" s="188"/>
      <c r="AF232" s="188"/>
      <c r="AG232" s="14"/>
      <c r="AH232" s="14"/>
      <c r="AI232" s="14"/>
      <c r="AJ232" s="14"/>
      <c r="AK232" s="14"/>
      <c r="AL232" s="14"/>
      <c r="AM232" s="14"/>
    </row>
    <row r="233" spans="1:39" x14ac:dyDescent="0.2">
      <c r="A233" s="188"/>
      <c r="B233" s="188"/>
      <c r="C233" s="188"/>
      <c r="D233" s="188"/>
      <c r="E233" s="188"/>
      <c r="F233" s="188"/>
      <c r="G233" s="188"/>
      <c r="H233" s="188"/>
      <c r="I233" s="188"/>
      <c r="J233" s="188"/>
      <c r="K233" s="188"/>
      <c r="L233" s="188"/>
      <c r="M233" s="188"/>
      <c r="N233" s="188"/>
      <c r="O233" s="188"/>
      <c r="P233" s="188"/>
      <c r="Q233" s="188"/>
      <c r="R233" s="188"/>
      <c r="S233" s="188"/>
      <c r="T233" s="188"/>
      <c r="U233" s="188"/>
      <c r="V233" s="188"/>
      <c r="W233" s="188"/>
      <c r="X233" s="188"/>
      <c r="Y233" s="188"/>
      <c r="Z233" s="188"/>
      <c r="AA233" s="14"/>
      <c r="AB233" s="14"/>
      <c r="AC233" s="14"/>
      <c r="AD233" s="14"/>
      <c r="AE233" s="188"/>
      <c r="AF233" s="188"/>
      <c r="AG233" s="14"/>
      <c r="AH233" s="14"/>
      <c r="AI233" s="14"/>
      <c r="AJ233" s="14"/>
      <c r="AK233" s="14"/>
      <c r="AL233" s="14"/>
      <c r="AM233" s="14"/>
    </row>
    <row r="234" spans="1:39" x14ac:dyDescent="0.2">
      <c r="A234" s="188"/>
      <c r="B234" s="188"/>
      <c r="C234" s="188"/>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c r="AA234" s="14"/>
      <c r="AB234" s="14"/>
      <c r="AC234" s="14"/>
      <c r="AD234" s="14"/>
      <c r="AE234" s="188"/>
      <c r="AF234" s="188"/>
      <c r="AG234" s="14"/>
      <c r="AH234" s="14"/>
      <c r="AI234" s="14"/>
      <c r="AJ234" s="14"/>
      <c r="AK234" s="14"/>
      <c r="AL234" s="14"/>
      <c r="AM234" s="14"/>
    </row>
    <row r="235" spans="1:39" x14ac:dyDescent="0.2">
      <c r="A235" s="188"/>
      <c r="B235" s="188"/>
      <c r="C235" s="188"/>
      <c r="D235" s="188"/>
      <c r="E235" s="188"/>
      <c r="F235" s="188"/>
      <c r="G235" s="188"/>
      <c r="H235" s="188"/>
      <c r="I235" s="188"/>
      <c r="J235" s="188"/>
      <c r="K235" s="188"/>
      <c r="L235" s="188"/>
      <c r="M235" s="188"/>
      <c r="N235" s="188"/>
      <c r="O235" s="188"/>
      <c r="P235" s="188"/>
      <c r="Q235" s="188"/>
      <c r="R235" s="188"/>
      <c r="S235" s="188"/>
      <c r="T235" s="188"/>
      <c r="U235" s="188"/>
      <c r="V235" s="188"/>
      <c r="W235" s="188"/>
      <c r="X235" s="188"/>
      <c r="Y235" s="188"/>
      <c r="Z235" s="188"/>
      <c r="AA235" s="14"/>
      <c r="AB235" s="14"/>
      <c r="AC235" s="14"/>
      <c r="AD235" s="14"/>
      <c r="AE235" s="188"/>
      <c r="AF235" s="188"/>
      <c r="AG235" s="14"/>
      <c r="AH235" s="14"/>
      <c r="AI235" s="14"/>
      <c r="AJ235" s="14"/>
      <c r="AK235" s="14"/>
      <c r="AL235" s="14"/>
      <c r="AM235" s="14"/>
    </row>
    <row r="236" spans="1:39" x14ac:dyDescent="0.2">
      <c r="A236" s="188"/>
      <c r="B236" s="188"/>
      <c r="C236" s="188"/>
      <c r="D236" s="188"/>
      <c r="E236" s="188"/>
      <c r="F236" s="188"/>
      <c r="G236" s="188"/>
      <c r="H236" s="188"/>
      <c r="I236" s="188"/>
      <c r="J236" s="188"/>
      <c r="K236" s="188"/>
      <c r="L236" s="188"/>
      <c r="M236" s="188"/>
      <c r="N236" s="188"/>
      <c r="O236" s="188"/>
      <c r="P236" s="188"/>
      <c r="Q236" s="188"/>
      <c r="R236" s="188"/>
      <c r="S236" s="188"/>
      <c r="T236" s="188"/>
      <c r="U236" s="188"/>
      <c r="V236" s="188"/>
      <c r="W236" s="188"/>
      <c r="X236" s="188"/>
      <c r="Y236" s="188"/>
      <c r="Z236" s="188"/>
      <c r="AA236" s="14"/>
      <c r="AB236" s="14"/>
      <c r="AC236" s="14"/>
      <c r="AD236" s="14"/>
      <c r="AE236" s="188"/>
      <c r="AF236" s="188"/>
      <c r="AG236" s="14"/>
      <c r="AH236" s="14"/>
      <c r="AI236" s="14"/>
      <c r="AJ236" s="14"/>
      <c r="AK236" s="14"/>
      <c r="AL236" s="14"/>
      <c r="AM236" s="14"/>
    </row>
    <row r="237" spans="1:39" x14ac:dyDescent="0.2">
      <c r="A237" s="188"/>
      <c r="B237" s="188"/>
      <c r="C237" s="188"/>
      <c r="D237" s="188"/>
      <c r="E237" s="188"/>
      <c r="F237" s="188"/>
      <c r="G237" s="188"/>
      <c r="H237" s="188"/>
      <c r="I237" s="188"/>
      <c r="J237" s="188"/>
      <c r="K237" s="188"/>
      <c r="L237" s="188"/>
      <c r="M237" s="188"/>
      <c r="N237" s="188"/>
      <c r="O237" s="188"/>
      <c r="P237" s="188"/>
      <c r="Q237" s="188"/>
      <c r="R237" s="188"/>
      <c r="S237" s="188"/>
      <c r="T237" s="188"/>
      <c r="U237" s="188"/>
      <c r="V237" s="188"/>
      <c r="W237" s="188"/>
      <c r="X237" s="188"/>
      <c r="Y237" s="188"/>
      <c r="Z237" s="188"/>
      <c r="AA237" s="14"/>
      <c r="AB237" s="14"/>
      <c r="AC237" s="14"/>
      <c r="AD237" s="14"/>
      <c r="AE237" s="188"/>
      <c r="AF237" s="188"/>
      <c r="AG237" s="14"/>
      <c r="AH237" s="14"/>
      <c r="AI237" s="14"/>
      <c r="AJ237" s="14"/>
      <c r="AK237" s="14"/>
      <c r="AL237" s="14"/>
      <c r="AM237" s="14"/>
    </row>
    <row r="238" spans="1:39" x14ac:dyDescent="0.2">
      <c r="A238" s="188"/>
      <c r="B238" s="188"/>
      <c r="C238" s="188"/>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c r="AA238" s="14"/>
      <c r="AB238" s="14"/>
      <c r="AC238" s="14"/>
      <c r="AD238" s="14"/>
      <c r="AE238" s="188"/>
      <c r="AF238" s="188"/>
      <c r="AG238" s="14"/>
      <c r="AH238" s="14"/>
      <c r="AI238" s="14"/>
      <c r="AJ238" s="14"/>
      <c r="AK238" s="14"/>
      <c r="AL238" s="14"/>
      <c r="AM238" s="14"/>
    </row>
    <row r="239" spans="1:39" x14ac:dyDescent="0.2">
      <c r="A239" s="188"/>
      <c r="B239" s="188"/>
      <c r="C239" s="188"/>
      <c r="D239" s="188"/>
      <c r="E239" s="188"/>
      <c r="F239" s="188"/>
      <c r="G239" s="188"/>
      <c r="H239" s="188"/>
      <c r="I239" s="188"/>
      <c r="J239" s="188"/>
      <c r="K239" s="188"/>
      <c r="L239" s="188"/>
      <c r="M239" s="188"/>
      <c r="N239" s="188"/>
      <c r="O239" s="188"/>
      <c r="P239" s="188"/>
      <c r="Q239" s="188"/>
      <c r="R239" s="188"/>
      <c r="S239" s="188"/>
      <c r="T239" s="188"/>
      <c r="U239" s="188"/>
      <c r="V239" s="188"/>
      <c r="W239" s="188"/>
      <c r="X239" s="188"/>
      <c r="Y239" s="188"/>
      <c r="Z239" s="188"/>
      <c r="AA239" s="14"/>
      <c r="AB239" s="14"/>
      <c r="AC239" s="14"/>
      <c r="AD239" s="14"/>
      <c r="AE239" s="188"/>
      <c r="AF239" s="188"/>
      <c r="AG239" s="14"/>
      <c r="AH239" s="14"/>
      <c r="AI239" s="14"/>
      <c r="AJ239" s="14"/>
      <c r="AK239" s="14"/>
      <c r="AL239" s="14"/>
      <c r="AM239" s="14"/>
    </row>
    <row r="240" spans="1:39" x14ac:dyDescent="0.2">
      <c r="A240" s="188"/>
      <c r="B240" s="188"/>
      <c r="C240" s="188"/>
      <c r="D240" s="188"/>
      <c r="E240" s="188"/>
      <c r="F240" s="188"/>
      <c r="G240" s="188"/>
      <c r="H240" s="188"/>
      <c r="I240" s="188"/>
      <c r="J240" s="188"/>
      <c r="K240" s="188"/>
      <c r="L240" s="188"/>
      <c r="M240" s="188"/>
      <c r="N240" s="188"/>
      <c r="O240" s="188"/>
      <c r="P240" s="188"/>
      <c r="Q240" s="188"/>
      <c r="R240" s="188"/>
      <c r="S240" s="188"/>
      <c r="T240" s="188"/>
      <c r="U240" s="188"/>
      <c r="V240" s="188"/>
      <c r="W240" s="188"/>
      <c r="X240" s="188"/>
      <c r="Y240" s="188"/>
      <c r="Z240" s="188"/>
      <c r="AA240" s="14"/>
      <c r="AB240" s="14"/>
      <c r="AC240" s="14"/>
      <c r="AD240" s="14"/>
      <c r="AE240" s="188"/>
      <c r="AF240" s="188"/>
      <c r="AG240" s="14"/>
      <c r="AH240" s="14"/>
      <c r="AI240" s="14"/>
      <c r="AJ240" s="14"/>
      <c r="AK240" s="14"/>
      <c r="AL240" s="14"/>
      <c r="AM240" s="14"/>
    </row>
    <row r="241" spans="1:39" x14ac:dyDescent="0.2">
      <c r="A241" s="188"/>
      <c r="B241" s="188"/>
      <c r="C241" s="188"/>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c r="AA241" s="14"/>
      <c r="AB241" s="14"/>
      <c r="AC241" s="14"/>
      <c r="AD241" s="14"/>
      <c r="AE241" s="188"/>
      <c r="AF241" s="188"/>
      <c r="AG241" s="14"/>
      <c r="AH241" s="14"/>
      <c r="AI241" s="14"/>
      <c r="AJ241" s="14"/>
      <c r="AK241" s="14"/>
      <c r="AL241" s="14"/>
      <c r="AM241" s="14"/>
    </row>
    <row r="242" spans="1:39" x14ac:dyDescent="0.2">
      <c r="A242" s="188"/>
      <c r="B242" s="188"/>
      <c r="C242" s="188"/>
      <c r="D242" s="188"/>
      <c r="E242" s="188"/>
      <c r="F242" s="188"/>
      <c r="G242" s="188"/>
      <c r="H242" s="188"/>
      <c r="I242" s="188"/>
      <c r="J242" s="188"/>
      <c r="K242" s="188"/>
      <c r="L242" s="188"/>
      <c r="M242" s="188"/>
      <c r="N242" s="188"/>
      <c r="O242" s="188"/>
      <c r="P242" s="188"/>
      <c r="Q242" s="188"/>
      <c r="R242" s="188"/>
      <c r="S242" s="188"/>
      <c r="T242" s="188"/>
      <c r="U242" s="188"/>
      <c r="V242" s="188"/>
      <c r="W242" s="188"/>
      <c r="X242" s="188"/>
      <c r="Y242" s="188"/>
      <c r="Z242" s="188"/>
      <c r="AA242" s="14"/>
      <c r="AB242" s="14"/>
      <c r="AC242" s="14"/>
      <c r="AD242" s="14"/>
      <c r="AE242" s="188"/>
      <c r="AF242" s="188"/>
      <c r="AG242" s="14"/>
      <c r="AH242" s="14"/>
      <c r="AI242" s="14"/>
      <c r="AJ242" s="14"/>
      <c r="AK242" s="14"/>
      <c r="AL242" s="14"/>
      <c r="AM242" s="14"/>
    </row>
    <row r="243" spans="1:39" x14ac:dyDescent="0.2">
      <c r="A243" s="188"/>
      <c r="B243" s="188"/>
      <c r="C243" s="188"/>
      <c r="D243" s="188"/>
      <c r="E243" s="188"/>
      <c r="F243" s="188"/>
      <c r="G243" s="188"/>
      <c r="H243" s="188"/>
      <c r="I243" s="188"/>
      <c r="J243" s="188"/>
      <c r="K243" s="188"/>
      <c r="L243" s="188"/>
      <c r="M243" s="188"/>
      <c r="N243" s="188"/>
      <c r="O243" s="188"/>
      <c r="P243" s="188"/>
      <c r="Q243" s="188"/>
      <c r="R243" s="188"/>
      <c r="S243" s="188"/>
      <c r="T243" s="188"/>
      <c r="U243" s="188"/>
      <c r="V243" s="188"/>
      <c r="W243" s="188"/>
      <c r="X243" s="188"/>
      <c r="Y243" s="188"/>
      <c r="Z243" s="188"/>
      <c r="AA243" s="14"/>
      <c r="AB243" s="14"/>
      <c r="AC243" s="14"/>
      <c r="AD243" s="14"/>
      <c r="AE243" s="188"/>
      <c r="AF243" s="188"/>
      <c r="AG243" s="14"/>
      <c r="AH243" s="14"/>
      <c r="AI243" s="14"/>
      <c r="AJ243" s="14"/>
      <c r="AK243" s="14"/>
      <c r="AL243" s="14"/>
      <c r="AM243" s="14"/>
    </row>
    <row r="244" spans="1:39" x14ac:dyDescent="0.2">
      <c r="A244" s="188"/>
      <c r="B244" s="188"/>
      <c r="C244" s="188"/>
      <c r="D244" s="188"/>
      <c r="E244" s="188"/>
      <c r="F244" s="188"/>
      <c r="G244" s="188"/>
      <c r="H244" s="188"/>
      <c r="I244" s="188"/>
      <c r="J244" s="188"/>
      <c r="K244" s="188"/>
      <c r="L244" s="188"/>
      <c r="M244" s="188"/>
      <c r="N244" s="188"/>
      <c r="O244" s="188"/>
      <c r="P244" s="188"/>
      <c r="Q244" s="188"/>
      <c r="R244" s="188"/>
      <c r="S244" s="188"/>
      <c r="T244" s="188"/>
      <c r="U244" s="188"/>
      <c r="V244" s="188"/>
      <c r="W244" s="188"/>
      <c r="X244" s="188"/>
      <c r="Y244" s="188"/>
      <c r="Z244" s="188"/>
      <c r="AA244" s="14"/>
      <c r="AB244" s="14"/>
      <c r="AC244" s="14"/>
      <c r="AD244" s="14"/>
      <c r="AE244" s="188"/>
      <c r="AF244" s="188"/>
      <c r="AG244" s="14"/>
      <c r="AH244" s="14"/>
      <c r="AI244" s="14"/>
      <c r="AJ244" s="14"/>
      <c r="AK244" s="14"/>
      <c r="AL244" s="14"/>
      <c r="AM244" s="14"/>
    </row>
    <row r="245" spans="1:39" x14ac:dyDescent="0.2">
      <c r="A245" s="188"/>
      <c r="B245" s="188"/>
      <c r="C245" s="188"/>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c r="Z245" s="188"/>
      <c r="AA245" s="14"/>
      <c r="AB245" s="14"/>
      <c r="AC245" s="14"/>
      <c r="AD245" s="14"/>
      <c r="AE245" s="188"/>
      <c r="AF245" s="188"/>
      <c r="AG245" s="14"/>
      <c r="AH245" s="14"/>
      <c r="AI245" s="14"/>
      <c r="AJ245" s="14"/>
      <c r="AK245" s="14"/>
      <c r="AL245" s="14"/>
      <c r="AM245" s="14"/>
    </row>
    <row r="246" spans="1:39" x14ac:dyDescent="0.2">
      <c r="A246" s="188"/>
      <c r="B246" s="188"/>
      <c r="C246" s="188"/>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4"/>
      <c r="AB246" s="14"/>
      <c r="AC246" s="14"/>
      <c r="AD246" s="14"/>
      <c r="AE246" s="188"/>
      <c r="AF246" s="188"/>
      <c r="AG246" s="14"/>
      <c r="AH246" s="14"/>
      <c r="AI246" s="14"/>
      <c r="AJ246" s="14"/>
      <c r="AK246" s="14"/>
      <c r="AL246" s="14"/>
      <c r="AM246" s="14"/>
    </row>
    <row r="247" spans="1:39" x14ac:dyDescent="0.2">
      <c r="A247" s="188"/>
      <c r="B247" s="188"/>
      <c r="C247" s="188"/>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4"/>
      <c r="AB247" s="14"/>
      <c r="AC247" s="14"/>
      <c r="AD247" s="14"/>
      <c r="AE247" s="188"/>
      <c r="AF247" s="188"/>
      <c r="AG247" s="14"/>
      <c r="AH247" s="14"/>
      <c r="AI247" s="14"/>
      <c r="AJ247" s="14"/>
      <c r="AK247" s="14"/>
      <c r="AL247" s="14"/>
      <c r="AM247" s="14"/>
    </row>
    <row r="248" spans="1:39" x14ac:dyDescent="0.2">
      <c r="A248" s="188"/>
      <c r="B248" s="188"/>
      <c r="C248" s="188"/>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4"/>
      <c r="AB248" s="14"/>
      <c r="AC248" s="14"/>
      <c r="AD248" s="14"/>
      <c r="AE248" s="188"/>
      <c r="AF248" s="188"/>
      <c r="AG248" s="14"/>
      <c r="AH248" s="14"/>
      <c r="AI248" s="14"/>
      <c r="AJ248" s="14"/>
      <c r="AK248" s="14"/>
      <c r="AL248" s="14"/>
      <c r="AM248" s="14"/>
    </row>
    <row r="249" spans="1:39" x14ac:dyDescent="0.2">
      <c r="A249" s="188"/>
      <c r="B249" s="188"/>
      <c r="C249" s="188"/>
      <c r="D249" s="188"/>
      <c r="E249" s="188"/>
      <c r="F249" s="188"/>
      <c r="G249" s="188"/>
      <c r="H249" s="188"/>
      <c r="I249" s="188"/>
      <c r="J249" s="188"/>
      <c r="K249" s="188"/>
      <c r="L249" s="188"/>
      <c r="M249" s="188"/>
      <c r="N249" s="188"/>
      <c r="O249" s="188"/>
      <c r="P249" s="188"/>
      <c r="Q249" s="188"/>
      <c r="R249" s="188"/>
      <c r="S249" s="188"/>
      <c r="T249" s="188"/>
      <c r="U249" s="188"/>
      <c r="V249" s="188"/>
      <c r="W249" s="188"/>
      <c r="X249" s="188"/>
      <c r="Y249" s="188"/>
      <c r="Z249" s="188"/>
      <c r="AA249" s="14"/>
      <c r="AB249" s="14"/>
      <c r="AC249" s="14"/>
      <c r="AD249" s="14"/>
      <c r="AE249" s="188"/>
      <c r="AF249" s="188"/>
      <c r="AG249" s="14"/>
      <c r="AH249" s="14"/>
      <c r="AI249" s="14"/>
      <c r="AJ249" s="14"/>
      <c r="AK249" s="14"/>
      <c r="AL249" s="14"/>
      <c r="AM249" s="14"/>
    </row>
    <row r="250" spans="1:39" x14ac:dyDescent="0.2">
      <c r="A250" s="188"/>
      <c r="B250" s="188"/>
      <c r="C250" s="188"/>
      <c r="D250" s="188"/>
      <c r="E250" s="188"/>
      <c r="F250" s="188"/>
      <c r="G250" s="188"/>
      <c r="H250" s="188"/>
      <c r="I250" s="188"/>
      <c r="J250" s="188"/>
      <c r="K250" s="188"/>
      <c r="L250" s="188"/>
      <c r="M250" s="188"/>
      <c r="N250" s="188"/>
      <c r="O250" s="188"/>
      <c r="P250" s="188"/>
      <c r="Q250" s="188"/>
      <c r="R250" s="188"/>
      <c r="S250" s="188"/>
      <c r="T250" s="188"/>
      <c r="U250" s="188"/>
      <c r="V250" s="188"/>
      <c r="W250" s="188"/>
      <c r="X250" s="188"/>
      <c r="Y250" s="188"/>
      <c r="Z250" s="188"/>
      <c r="AA250" s="14"/>
      <c r="AB250" s="14"/>
      <c r="AC250" s="14"/>
      <c r="AD250" s="14"/>
      <c r="AE250" s="188"/>
      <c r="AF250" s="188"/>
      <c r="AG250" s="14"/>
      <c r="AH250" s="14"/>
      <c r="AI250" s="14"/>
      <c r="AJ250" s="14"/>
      <c r="AK250" s="14"/>
      <c r="AL250" s="14"/>
      <c r="AM250" s="14"/>
    </row>
    <row r="251" spans="1:39" x14ac:dyDescent="0.2">
      <c r="A251" s="188"/>
      <c r="B251" s="188"/>
      <c r="C251" s="188"/>
      <c r="D251" s="188"/>
      <c r="E251" s="188"/>
      <c r="F251" s="188"/>
      <c r="G251" s="188"/>
      <c r="H251" s="188"/>
      <c r="I251" s="188"/>
      <c r="J251" s="188"/>
      <c r="K251" s="188"/>
      <c r="L251" s="188"/>
      <c r="M251" s="188"/>
      <c r="N251" s="188"/>
      <c r="O251" s="188"/>
      <c r="P251" s="188"/>
      <c r="Q251" s="188"/>
      <c r="R251" s="188"/>
      <c r="S251" s="188"/>
      <c r="T251" s="188"/>
      <c r="U251" s="188"/>
      <c r="V251" s="188"/>
      <c r="W251" s="188"/>
      <c r="X251" s="188"/>
      <c r="Y251" s="188"/>
      <c r="Z251" s="188"/>
      <c r="AA251" s="14"/>
      <c r="AB251" s="14"/>
      <c r="AC251" s="14"/>
      <c r="AD251" s="14"/>
      <c r="AE251" s="188"/>
      <c r="AF251" s="188"/>
      <c r="AG251" s="14"/>
      <c r="AH251" s="14"/>
      <c r="AI251" s="14"/>
      <c r="AJ251" s="14"/>
      <c r="AK251" s="14"/>
      <c r="AL251" s="14"/>
      <c r="AM251" s="14"/>
    </row>
    <row r="252" spans="1:39" x14ac:dyDescent="0.2">
      <c r="A252" s="188"/>
      <c r="B252" s="188"/>
      <c r="C252" s="188"/>
      <c r="D252" s="188"/>
      <c r="E252" s="188"/>
      <c r="F252" s="188"/>
      <c r="G252" s="188"/>
      <c r="H252" s="188"/>
      <c r="I252" s="188"/>
      <c r="J252" s="188"/>
      <c r="K252" s="188"/>
      <c r="L252" s="188"/>
      <c r="M252" s="188"/>
      <c r="N252" s="188"/>
      <c r="O252" s="188"/>
      <c r="P252" s="188"/>
      <c r="Q252" s="188"/>
      <c r="R252" s="188"/>
      <c r="S252" s="188"/>
      <c r="T252" s="188"/>
      <c r="U252" s="188"/>
      <c r="V252" s="188"/>
      <c r="W252" s="188"/>
      <c r="X252" s="188"/>
      <c r="Y252" s="188"/>
      <c r="Z252" s="188"/>
      <c r="AA252" s="14"/>
      <c r="AB252" s="14"/>
      <c r="AC252" s="14"/>
      <c r="AD252" s="14"/>
      <c r="AE252" s="188"/>
      <c r="AF252" s="188"/>
      <c r="AG252" s="14"/>
      <c r="AH252" s="14"/>
      <c r="AI252" s="14"/>
      <c r="AJ252" s="14"/>
      <c r="AK252" s="14"/>
      <c r="AL252" s="14"/>
      <c r="AM252" s="14"/>
    </row>
    <row r="253" spans="1:39" x14ac:dyDescent="0.2">
      <c r="A253" s="188"/>
      <c r="B253" s="188"/>
      <c r="C253" s="188"/>
      <c r="D253" s="188"/>
      <c r="E253" s="188"/>
      <c r="F253" s="188"/>
      <c r="G253" s="188"/>
      <c r="H253" s="188"/>
      <c r="I253" s="188"/>
      <c r="J253" s="188"/>
      <c r="K253" s="188"/>
      <c r="L253" s="188"/>
      <c r="M253" s="188"/>
      <c r="N253" s="188"/>
      <c r="O253" s="188"/>
      <c r="P253" s="188"/>
      <c r="Q253" s="188"/>
      <c r="R253" s="188"/>
      <c r="S253" s="188"/>
      <c r="T253" s="188"/>
      <c r="U253" s="188"/>
      <c r="V253" s="188"/>
      <c r="W253" s="188"/>
      <c r="X253" s="188"/>
      <c r="Y253" s="188"/>
      <c r="Z253" s="188"/>
      <c r="AA253" s="14"/>
      <c r="AB253" s="14"/>
      <c r="AC253" s="14"/>
      <c r="AD253" s="14"/>
      <c r="AE253" s="188"/>
      <c r="AF253" s="188"/>
      <c r="AG253" s="14"/>
      <c r="AH253" s="14"/>
      <c r="AI253" s="14"/>
      <c r="AJ253" s="14"/>
      <c r="AK253" s="14"/>
      <c r="AL253" s="14"/>
      <c r="AM253" s="14"/>
    </row>
    <row r="254" spans="1:39" x14ac:dyDescent="0.2">
      <c r="A254" s="188"/>
      <c r="B254" s="188"/>
      <c r="C254" s="188"/>
      <c r="D254" s="188"/>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4"/>
      <c r="AB254" s="14"/>
      <c r="AC254" s="14"/>
      <c r="AD254" s="14"/>
      <c r="AE254" s="188"/>
      <c r="AF254" s="188"/>
      <c r="AG254" s="14"/>
      <c r="AH254" s="14"/>
      <c r="AI254" s="14"/>
      <c r="AJ254" s="14"/>
      <c r="AK254" s="14"/>
      <c r="AL254" s="14"/>
      <c r="AM254" s="14"/>
    </row>
    <row r="255" spans="1:39" x14ac:dyDescent="0.2">
      <c r="A255" s="188"/>
      <c r="B255" s="188"/>
      <c r="C255" s="188"/>
      <c r="D255" s="188"/>
      <c r="E255" s="188"/>
      <c r="F255" s="188"/>
      <c r="G255" s="188"/>
      <c r="H255" s="188"/>
      <c r="I255" s="188"/>
      <c r="J255" s="188"/>
      <c r="K255" s="188"/>
      <c r="L255" s="188"/>
      <c r="M255" s="188"/>
      <c r="N255" s="188"/>
      <c r="O255" s="188"/>
      <c r="P255" s="188"/>
      <c r="Q255" s="188"/>
      <c r="R255" s="188"/>
      <c r="S255" s="188"/>
      <c r="T255" s="188"/>
      <c r="U255" s="188"/>
      <c r="V255" s="188"/>
      <c r="W255" s="188"/>
      <c r="X255" s="188"/>
      <c r="Y255" s="188"/>
      <c r="Z255" s="188"/>
      <c r="AA255" s="14"/>
      <c r="AB255" s="14"/>
      <c r="AC255" s="14"/>
      <c r="AD255" s="14"/>
      <c r="AE255" s="188"/>
      <c r="AF255" s="188"/>
      <c r="AG255" s="14"/>
      <c r="AH255" s="14"/>
      <c r="AI255" s="14"/>
      <c r="AJ255" s="14"/>
      <c r="AK255" s="14"/>
      <c r="AL255" s="14"/>
      <c r="AM255" s="14"/>
    </row>
    <row r="256" spans="1:39" x14ac:dyDescent="0.2">
      <c r="A256" s="188"/>
      <c r="B256" s="188"/>
      <c r="C256" s="188"/>
      <c r="D256" s="188"/>
      <c r="E256" s="188"/>
      <c r="F256" s="188"/>
      <c r="G256" s="188"/>
      <c r="H256" s="188"/>
      <c r="I256" s="188"/>
      <c r="J256" s="188"/>
      <c r="K256" s="188"/>
      <c r="L256" s="188"/>
      <c r="M256" s="188"/>
      <c r="N256" s="188"/>
      <c r="O256" s="188"/>
      <c r="P256" s="188"/>
      <c r="Q256" s="188"/>
      <c r="R256" s="188"/>
      <c r="S256" s="188"/>
      <c r="T256" s="188"/>
      <c r="U256" s="188"/>
      <c r="V256" s="188"/>
      <c r="W256" s="188"/>
      <c r="X256" s="188"/>
      <c r="Y256" s="188"/>
      <c r="Z256" s="188"/>
      <c r="AA256" s="14"/>
      <c r="AB256" s="14"/>
      <c r="AC256" s="14"/>
      <c r="AD256" s="14"/>
      <c r="AE256" s="188"/>
      <c r="AF256" s="188"/>
      <c r="AG256" s="14"/>
      <c r="AH256" s="14"/>
      <c r="AI256" s="14"/>
      <c r="AJ256" s="14"/>
      <c r="AK256" s="14"/>
      <c r="AL256" s="14"/>
      <c r="AM256" s="14"/>
    </row>
    <row r="257" spans="1:39" x14ac:dyDescent="0.2">
      <c r="A257" s="188"/>
      <c r="B257" s="188"/>
      <c r="C257" s="188"/>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4"/>
      <c r="AB257" s="14"/>
      <c r="AC257" s="14"/>
      <c r="AD257" s="14"/>
      <c r="AE257" s="188"/>
      <c r="AF257" s="188"/>
      <c r="AG257" s="14"/>
      <c r="AH257" s="14"/>
      <c r="AI257" s="14"/>
      <c r="AJ257" s="14"/>
      <c r="AK257" s="14"/>
      <c r="AL257" s="14"/>
      <c r="AM257" s="14"/>
    </row>
    <row r="258" spans="1:39" x14ac:dyDescent="0.2">
      <c r="A258" s="188"/>
      <c r="B258" s="188"/>
      <c r="C258" s="188"/>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4"/>
      <c r="AB258" s="14"/>
      <c r="AC258" s="14"/>
      <c r="AD258" s="14"/>
      <c r="AE258" s="188"/>
      <c r="AF258" s="188"/>
      <c r="AG258" s="14"/>
      <c r="AH258" s="14"/>
      <c r="AI258" s="14"/>
      <c r="AJ258" s="14"/>
      <c r="AK258" s="14"/>
      <c r="AL258" s="14"/>
      <c r="AM258" s="14"/>
    </row>
    <row r="259" spans="1:39" x14ac:dyDescent="0.2">
      <c r="A259" s="188"/>
      <c r="B259" s="188"/>
      <c r="C259" s="188"/>
      <c r="D259" s="188"/>
      <c r="E259" s="188"/>
      <c r="F259" s="188"/>
      <c r="G259" s="188"/>
      <c r="H259" s="188"/>
      <c r="I259" s="188"/>
      <c r="J259" s="188"/>
      <c r="K259" s="188"/>
      <c r="L259" s="188"/>
      <c r="M259" s="188"/>
      <c r="N259" s="188"/>
      <c r="O259" s="188"/>
      <c r="P259" s="188"/>
      <c r="Q259" s="188"/>
      <c r="R259" s="188"/>
      <c r="S259" s="188"/>
      <c r="T259" s="188"/>
      <c r="U259" s="188"/>
      <c r="V259" s="188"/>
      <c r="W259" s="188"/>
      <c r="X259" s="188"/>
      <c r="Y259" s="188"/>
      <c r="Z259" s="188"/>
      <c r="AA259" s="14"/>
      <c r="AB259" s="14"/>
      <c r="AC259" s="14"/>
      <c r="AD259" s="14"/>
      <c r="AE259" s="188"/>
      <c r="AF259" s="188"/>
      <c r="AG259" s="14"/>
      <c r="AH259" s="14"/>
      <c r="AI259" s="14"/>
      <c r="AJ259" s="14"/>
      <c r="AK259" s="14"/>
      <c r="AL259" s="14"/>
      <c r="AM259" s="14"/>
    </row>
    <row r="260" spans="1:39" x14ac:dyDescent="0.2">
      <c r="A260" s="188"/>
      <c r="B260" s="188"/>
      <c r="C260" s="188"/>
      <c r="D260" s="188"/>
      <c r="E260" s="188"/>
      <c r="F260" s="188"/>
      <c r="G260" s="188"/>
      <c r="H260" s="188"/>
      <c r="I260" s="188"/>
      <c r="J260" s="188"/>
      <c r="K260" s="188"/>
      <c r="L260" s="188"/>
      <c r="M260" s="188"/>
      <c r="N260" s="188"/>
      <c r="O260" s="188"/>
      <c r="P260" s="188"/>
      <c r="Q260" s="188"/>
      <c r="R260" s="188"/>
      <c r="S260" s="188"/>
      <c r="T260" s="188"/>
      <c r="U260" s="188"/>
      <c r="V260" s="188"/>
      <c r="W260" s="188"/>
      <c r="X260" s="188"/>
      <c r="Y260" s="188"/>
      <c r="Z260" s="188"/>
      <c r="AA260" s="14"/>
      <c r="AB260" s="14"/>
      <c r="AC260" s="14"/>
      <c r="AD260" s="14"/>
      <c r="AE260" s="188"/>
      <c r="AF260" s="188"/>
      <c r="AG260" s="14"/>
      <c r="AH260" s="14"/>
      <c r="AI260" s="14"/>
      <c r="AJ260" s="14"/>
      <c r="AK260" s="14"/>
      <c r="AL260" s="14"/>
      <c r="AM260" s="14"/>
    </row>
    <row r="261" spans="1:39" x14ac:dyDescent="0.2">
      <c r="A261" s="188"/>
      <c r="B261" s="188"/>
      <c r="C261" s="188"/>
      <c r="D261" s="188"/>
      <c r="E261" s="188"/>
      <c r="F261" s="188"/>
      <c r="G261" s="188"/>
      <c r="H261" s="188"/>
      <c r="I261" s="188"/>
      <c r="J261" s="188"/>
      <c r="K261" s="188"/>
      <c r="L261" s="188"/>
      <c r="M261" s="188"/>
      <c r="N261" s="188"/>
      <c r="O261" s="188"/>
      <c r="P261" s="188"/>
      <c r="Q261" s="188"/>
      <c r="R261" s="188"/>
      <c r="S261" s="188"/>
      <c r="T261" s="188"/>
      <c r="U261" s="188"/>
      <c r="V261" s="188"/>
      <c r="W261" s="188"/>
      <c r="X261" s="188"/>
      <c r="Y261" s="188"/>
      <c r="Z261" s="188"/>
      <c r="AA261" s="14"/>
      <c r="AB261" s="14"/>
      <c r="AC261" s="14"/>
      <c r="AD261" s="14"/>
      <c r="AE261" s="188"/>
      <c r="AF261" s="188"/>
      <c r="AG261" s="14"/>
      <c r="AH261" s="14"/>
      <c r="AI261" s="14"/>
      <c r="AJ261" s="14"/>
      <c r="AK261" s="14"/>
      <c r="AL261" s="14"/>
      <c r="AM261" s="14"/>
    </row>
    <row r="262" spans="1:39" x14ac:dyDescent="0.2">
      <c r="A262" s="188"/>
      <c r="B262" s="188"/>
      <c r="C262" s="188"/>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c r="AA262" s="14"/>
      <c r="AB262" s="14"/>
      <c r="AC262" s="14"/>
      <c r="AD262" s="14"/>
      <c r="AE262" s="188"/>
      <c r="AF262" s="188"/>
      <c r="AG262" s="14"/>
      <c r="AH262" s="14"/>
      <c r="AI262" s="14"/>
      <c r="AJ262" s="14"/>
      <c r="AK262" s="14"/>
      <c r="AL262" s="14"/>
      <c r="AM262" s="14"/>
    </row>
    <row r="263" spans="1:39" x14ac:dyDescent="0.2">
      <c r="A263" s="188"/>
      <c r="B263" s="188"/>
      <c r="C263" s="188"/>
      <c r="D263" s="188"/>
      <c r="E263" s="188"/>
      <c r="F263" s="188"/>
      <c r="G263" s="188"/>
      <c r="H263" s="188"/>
      <c r="I263" s="188"/>
      <c r="J263" s="188"/>
      <c r="K263" s="188"/>
      <c r="L263" s="188"/>
      <c r="M263" s="188"/>
      <c r="N263" s="188"/>
      <c r="O263" s="188"/>
      <c r="P263" s="188"/>
      <c r="Q263" s="188"/>
      <c r="R263" s="188"/>
      <c r="S263" s="188"/>
      <c r="T263" s="188"/>
      <c r="U263" s="188"/>
      <c r="V263" s="188"/>
      <c r="W263" s="188"/>
      <c r="X263" s="188"/>
      <c r="Y263" s="188"/>
      <c r="Z263" s="188"/>
      <c r="AA263" s="14"/>
      <c r="AB263" s="14"/>
      <c r="AC263" s="14"/>
      <c r="AD263" s="14"/>
      <c r="AE263" s="188"/>
      <c r="AF263" s="188"/>
      <c r="AG263" s="14"/>
      <c r="AH263" s="14"/>
      <c r="AI263" s="14"/>
      <c r="AJ263" s="14"/>
      <c r="AK263" s="14"/>
      <c r="AL263" s="14"/>
      <c r="AM263" s="14"/>
    </row>
    <row r="264" spans="1:39" x14ac:dyDescent="0.2">
      <c r="A264" s="188"/>
      <c r="B264" s="188"/>
      <c r="C264" s="188"/>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c r="AA264" s="14"/>
      <c r="AB264" s="14"/>
      <c r="AC264" s="14"/>
      <c r="AD264" s="14"/>
      <c r="AE264" s="188"/>
      <c r="AF264" s="188"/>
      <c r="AG264" s="14"/>
      <c r="AH264" s="14"/>
      <c r="AI264" s="14"/>
      <c r="AJ264" s="14"/>
      <c r="AK264" s="14"/>
      <c r="AL264" s="14"/>
      <c r="AM264" s="14"/>
    </row>
    <row r="265" spans="1:39" x14ac:dyDescent="0.2">
      <c r="A265" s="188"/>
      <c r="B265" s="188"/>
      <c r="C265" s="188"/>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c r="Z265" s="188"/>
      <c r="AA265" s="14"/>
      <c r="AB265" s="14"/>
      <c r="AC265" s="14"/>
      <c r="AD265" s="14"/>
      <c r="AE265" s="188"/>
      <c r="AF265" s="188"/>
      <c r="AG265" s="14"/>
      <c r="AH265" s="14"/>
      <c r="AI265" s="14"/>
      <c r="AJ265" s="14"/>
      <c r="AK265" s="14"/>
      <c r="AL265" s="14"/>
      <c r="AM265" s="14"/>
    </row>
    <row r="266" spans="1:39" x14ac:dyDescent="0.2">
      <c r="A266" s="188"/>
      <c r="B266" s="188"/>
      <c r="C266" s="188"/>
      <c r="D266" s="188"/>
      <c r="E266" s="188"/>
      <c r="F266" s="188"/>
      <c r="G266" s="188"/>
      <c r="H266" s="188"/>
      <c r="I266" s="188"/>
      <c r="J266" s="188"/>
      <c r="K266" s="188"/>
      <c r="L266" s="188"/>
      <c r="M266" s="188"/>
      <c r="N266" s="188"/>
      <c r="O266" s="188"/>
      <c r="P266" s="188"/>
      <c r="Q266" s="188"/>
      <c r="R266" s="188"/>
      <c r="S266" s="188"/>
      <c r="T266" s="188"/>
      <c r="U266" s="188"/>
      <c r="V266" s="188"/>
      <c r="W266" s="188"/>
      <c r="X266" s="188"/>
      <c r="Y266" s="188"/>
      <c r="Z266" s="188"/>
      <c r="AA266" s="14"/>
      <c r="AB266" s="14"/>
      <c r="AC266" s="14"/>
      <c r="AD266" s="14"/>
      <c r="AE266" s="188"/>
      <c r="AF266" s="188"/>
      <c r="AG266" s="14"/>
      <c r="AH266" s="14"/>
      <c r="AI266" s="14"/>
      <c r="AJ266" s="14"/>
      <c r="AK266" s="14"/>
      <c r="AL266" s="14"/>
      <c r="AM266" s="14"/>
    </row>
    <row r="267" spans="1:39" x14ac:dyDescent="0.2">
      <c r="A267" s="188"/>
      <c r="B267" s="188"/>
      <c r="C267" s="188"/>
      <c r="D267" s="188"/>
      <c r="E267" s="188"/>
      <c r="F267" s="188"/>
      <c r="G267" s="188"/>
      <c r="H267" s="188"/>
      <c r="I267" s="188"/>
      <c r="J267" s="188"/>
      <c r="K267" s="188"/>
      <c r="L267" s="188"/>
      <c r="M267" s="188"/>
      <c r="N267" s="188"/>
      <c r="O267" s="188"/>
      <c r="P267" s="188"/>
      <c r="Q267" s="188"/>
      <c r="R267" s="188"/>
      <c r="S267" s="188"/>
      <c r="T267" s="188"/>
      <c r="U267" s="188"/>
      <c r="V267" s="188"/>
      <c r="W267" s="188"/>
      <c r="X267" s="188"/>
      <c r="Y267" s="188"/>
      <c r="Z267" s="188"/>
      <c r="AA267" s="14"/>
      <c r="AB267" s="14"/>
      <c r="AC267" s="14"/>
      <c r="AD267" s="14"/>
      <c r="AE267" s="188"/>
      <c r="AF267" s="188"/>
      <c r="AG267" s="14"/>
      <c r="AH267" s="14"/>
      <c r="AI267" s="14"/>
      <c r="AJ267" s="14"/>
      <c r="AK267" s="14"/>
      <c r="AL267" s="14"/>
      <c r="AM267" s="14"/>
    </row>
    <row r="268" spans="1:39" x14ac:dyDescent="0.2">
      <c r="A268" s="188"/>
      <c r="B268" s="188"/>
      <c r="C268" s="188"/>
      <c r="D268" s="188"/>
      <c r="E268" s="188"/>
      <c r="F268" s="188"/>
      <c r="G268" s="188"/>
      <c r="H268" s="188"/>
      <c r="I268" s="188"/>
      <c r="J268" s="188"/>
      <c r="K268" s="188"/>
      <c r="L268" s="188"/>
      <c r="M268" s="188"/>
      <c r="N268" s="188"/>
      <c r="O268" s="188"/>
      <c r="P268" s="188"/>
      <c r="Q268" s="188"/>
      <c r="R268" s="188"/>
      <c r="S268" s="188"/>
      <c r="T268" s="188"/>
      <c r="U268" s="188"/>
      <c r="V268" s="188"/>
      <c r="W268" s="188"/>
      <c r="X268" s="188"/>
      <c r="Y268" s="188"/>
      <c r="Z268" s="188"/>
      <c r="AA268" s="14"/>
      <c r="AB268" s="14"/>
      <c r="AC268" s="14"/>
      <c r="AD268" s="14"/>
      <c r="AE268" s="188"/>
      <c r="AF268" s="188"/>
      <c r="AG268" s="14"/>
      <c r="AH268" s="14"/>
      <c r="AI268" s="14"/>
      <c r="AJ268" s="14"/>
      <c r="AK268" s="14"/>
      <c r="AL268" s="14"/>
      <c r="AM268" s="14"/>
    </row>
    <row r="269" spans="1:39" x14ac:dyDescent="0.2">
      <c r="A269" s="188"/>
      <c r="B269" s="188"/>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s="188"/>
      <c r="AA269" s="14"/>
      <c r="AB269" s="14"/>
      <c r="AC269" s="14"/>
      <c r="AD269" s="14"/>
      <c r="AE269" s="188"/>
      <c r="AF269" s="188"/>
      <c r="AG269" s="14"/>
      <c r="AH269" s="14"/>
      <c r="AI269" s="14"/>
      <c r="AJ269" s="14"/>
      <c r="AK269" s="14"/>
      <c r="AL269" s="14"/>
      <c r="AM269" s="14"/>
    </row>
    <row r="270" spans="1:39" x14ac:dyDescent="0.2">
      <c r="A270" s="188"/>
      <c r="B270" s="188"/>
      <c r="C270" s="188"/>
      <c r="D270" s="188"/>
      <c r="E270" s="188"/>
      <c r="F270" s="188"/>
      <c r="G270" s="188"/>
      <c r="H270" s="188"/>
      <c r="I270" s="188"/>
      <c r="J270" s="188"/>
      <c r="K270" s="188"/>
      <c r="L270" s="188"/>
      <c r="M270" s="188"/>
      <c r="N270" s="188"/>
      <c r="O270" s="188"/>
      <c r="P270" s="188"/>
      <c r="Q270" s="188"/>
      <c r="R270" s="188"/>
      <c r="S270" s="188"/>
      <c r="T270" s="188"/>
      <c r="U270" s="188"/>
      <c r="V270" s="188"/>
      <c r="W270" s="188"/>
      <c r="X270" s="188"/>
      <c r="Y270" s="188"/>
      <c r="Z270" s="188"/>
      <c r="AA270" s="14"/>
      <c r="AB270" s="14"/>
      <c r="AC270" s="14"/>
      <c r="AD270" s="14"/>
      <c r="AE270" s="188"/>
      <c r="AF270" s="188"/>
      <c r="AG270" s="14"/>
      <c r="AH270" s="14"/>
      <c r="AI270" s="14"/>
      <c r="AJ270" s="14"/>
      <c r="AK270" s="14"/>
      <c r="AL270" s="14"/>
      <c r="AM270" s="14"/>
    </row>
    <row r="271" spans="1:39" x14ac:dyDescent="0.2">
      <c r="A271" s="188"/>
      <c r="B271" s="188"/>
      <c r="C271" s="188"/>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c r="AA271" s="14"/>
      <c r="AB271" s="14"/>
      <c r="AC271" s="14"/>
      <c r="AD271" s="14"/>
      <c r="AE271" s="188"/>
      <c r="AF271" s="188"/>
      <c r="AG271" s="14"/>
      <c r="AH271" s="14"/>
      <c r="AI271" s="14"/>
      <c r="AJ271" s="14"/>
      <c r="AK271" s="14"/>
      <c r="AL271" s="14"/>
      <c r="AM271" s="14"/>
    </row>
    <row r="272" spans="1:39" x14ac:dyDescent="0.2">
      <c r="A272" s="188"/>
      <c r="B272" s="188"/>
      <c r="C272" s="188"/>
      <c r="D272" s="188"/>
      <c r="E272" s="188"/>
      <c r="F272" s="188"/>
      <c r="G272" s="188"/>
      <c r="H272" s="188"/>
      <c r="I272" s="188"/>
      <c r="J272" s="188"/>
      <c r="K272" s="188"/>
      <c r="L272" s="188"/>
      <c r="M272" s="188"/>
      <c r="N272" s="188"/>
      <c r="O272" s="188"/>
      <c r="P272" s="188"/>
      <c r="Q272" s="188"/>
      <c r="R272" s="188"/>
      <c r="S272" s="188"/>
      <c r="T272" s="188"/>
      <c r="U272" s="188"/>
      <c r="V272" s="188"/>
      <c r="W272" s="188"/>
      <c r="X272" s="188"/>
      <c r="Y272" s="188"/>
      <c r="Z272" s="188"/>
      <c r="AA272" s="14"/>
      <c r="AB272" s="14"/>
      <c r="AC272" s="14"/>
      <c r="AD272" s="14"/>
      <c r="AE272" s="188"/>
      <c r="AF272" s="188"/>
      <c r="AG272" s="14"/>
      <c r="AH272" s="14"/>
      <c r="AI272" s="14"/>
      <c r="AJ272" s="14"/>
      <c r="AK272" s="14"/>
      <c r="AL272" s="14"/>
      <c r="AM272" s="14"/>
    </row>
    <row r="273" spans="1:39" x14ac:dyDescent="0.2">
      <c r="A273" s="188"/>
      <c r="B273" s="188"/>
      <c r="C273" s="188"/>
      <c r="D273" s="188"/>
      <c r="E273" s="188"/>
      <c r="F273" s="188"/>
      <c r="G273" s="188"/>
      <c r="H273" s="188"/>
      <c r="I273" s="188"/>
      <c r="J273" s="188"/>
      <c r="K273" s="188"/>
      <c r="L273" s="188"/>
      <c r="M273" s="188"/>
      <c r="N273" s="188"/>
      <c r="O273" s="188"/>
      <c r="P273" s="188"/>
      <c r="Q273" s="188"/>
      <c r="R273" s="188"/>
      <c r="S273" s="188"/>
      <c r="T273" s="188"/>
      <c r="U273" s="188"/>
      <c r="V273" s="188"/>
      <c r="W273" s="188"/>
      <c r="X273" s="188"/>
      <c r="Y273" s="188"/>
      <c r="Z273" s="188"/>
      <c r="AA273" s="14"/>
      <c r="AB273" s="14"/>
      <c r="AC273" s="14"/>
      <c r="AD273" s="14"/>
      <c r="AE273" s="188"/>
      <c r="AF273" s="188"/>
      <c r="AG273" s="14"/>
      <c r="AH273" s="14"/>
      <c r="AI273" s="14"/>
      <c r="AJ273" s="14"/>
      <c r="AK273" s="14"/>
      <c r="AL273" s="14"/>
      <c r="AM273" s="14"/>
    </row>
    <row r="274" spans="1:39" x14ac:dyDescent="0.2">
      <c r="A274" s="188"/>
      <c r="B274" s="188"/>
      <c r="C274" s="188"/>
      <c r="D274" s="188"/>
      <c r="E274" s="188"/>
      <c r="F274" s="188"/>
      <c r="G274" s="188"/>
      <c r="H274" s="188"/>
      <c r="I274" s="188"/>
      <c r="J274" s="188"/>
      <c r="K274" s="188"/>
      <c r="L274" s="188"/>
      <c r="M274" s="188"/>
      <c r="N274" s="188"/>
      <c r="O274" s="188"/>
      <c r="P274" s="188"/>
      <c r="Q274" s="188"/>
      <c r="R274" s="188"/>
      <c r="S274" s="188"/>
      <c r="T274" s="188"/>
      <c r="U274" s="188"/>
      <c r="V274" s="188"/>
      <c r="W274" s="188"/>
      <c r="X274" s="188"/>
      <c r="Y274" s="188"/>
      <c r="Z274" s="188"/>
      <c r="AA274" s="14"/>
      <c r="AB274" s="14"/>
      <c r="AC274" s="14"/>
      <c r="AD274" s="14"/>
      <c r="AE274" s="188"/>
      <c r="AF274" s="188"/>
      <c r="AG274" s="14"/>
      <c r="AH274" s="14"/>
      <c r="AI274" s="14"/>
      <c r="AJ274" s="14"/>
      <c r="AK274" s="14"/>
      <c r="AL274" s="14"/>
      <c r="AM274" s="14"/>
    </row>
    <row r="275" spans="1:39" x14ac:dyDescent="0.2">
      <c r="A275" s="188"/>
      <c r="B275" s="188"/>
      <c r="C275" s="188"/>
      <c r="D275" s="188"/>
      <c r="E275" s="188"/>
      <c r="F275" s="188"/>
      <c r="G275" s="188"/>
      <c r="H275" s="188"/>
      <c r="I275" s="188"/>
      <c r="J275" s="188"/>
      <c r="K275" s="188"/>
      <c r="L275" s="188"/>
      <c r="M275" s="188"/>
      <c r="N275" s="188"/>
      <c r="O275" s="188"/>
      <c r="P275" s="188"/>
      <c r="Q275" s="188"/>
      <c r="R275" s="188"/>
      <c r="S275" s="188"/>
      <c r="T275" s="188"/>
      <c r="U275" s="188"/>
      <c r="V275" s="188"/>
      <c r="W275" s="188"/>
      <c r="X275" s="188"/>
      <c r="Y275" s="188"/>
      <c r="Z275" s="188"/>
      <c r="AA275" s="14"/>
      <c r="AB275" s="14"/>
      <c r="AC275" s="14"/>
      <c r="AD275" s="14"/>
      <c r="AE275" s="188"/>
      <c r="AF275" s="188"/>
      <c r="AG275" s="14"/>
      <c r="AH275" s="14"/>
      <c r="AI275" s="14"/>
      <c r="AJ275" s="14"/>
      <c r="AK275" s="14"/>
      <c r="AL275" s="14"/>
      <c r="AM275" s="14"/>
    </row>
    <row r="276" spans="1:39" x14ac:dyDescent="0.2">
      <c r="A276" s="188"/>
      <c r="B276" s="188"/>
      <c r="C276" s="188"/>
      <c r="D276" s="188"/>
      <c r="E276" s="188"/>
      <c r="F276" s="188"/>
      <c r="G276" s="188"/>
      <c r="H276" s="188"/>
      <c r="I276" s="188"/>
      <c r="J276" s="188"/>
      <c r="K276" s="188"/>
      <c r="L276" s="188"/>
      <c r="M276" s="188"/>
      <c r="N276" s="188"/>
      <c r="O276" s="188"/>
      <c r="P276" s="188"/>
      <c r="Q276" s="188"/>
      <c r="R276" s="188"/>
      <c r="S276" s="188"/>
      <c r="T276" s="188"/>
      <c r="U276" s="188"/>
      <c r="V276" s="188"/>
      <c r="W276" s="188"/>
      <c r="X276" s="188"/>
      <c r="Y276" s="188"/>
      <c r="Z276" s="188"/>
      <c r="AA276" s="14"/>
      <c r="AB276" s="14"/>
      <c r="AC276" s="14"/>
      <c r="AD276" s="14"/>
      <c r="AE276" s="188"/>
      <c r="AF276" s="188"/>
      <c r="AG276" s="14"/>
      <c r="AH276" s="14"/>
      <c r="AI276" s="14"/>
      <c r="AJ276" s="14"/>
      <c r="AK276" s="14"/>
      <c r="AL276" s="14"/>
      <c r="AM276" s="14"/>
    </row>
    <row r="277" spans="1:39" x14ac:dyDescent="0.2">
      <c r="A277" s="188"/>
      <c r="B277" s="188"/>
      <c r="C277" s="188"/>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c r="AA277" s="14"/>
      <c r="AB277" s="14"/>
      <c r="AC277" s="14"/>
      <c r="AD277" s="14"/>
      <c r="AE277" s="188"/>
      <c r="AF277" s="188"/>
      <c r="AG277" s="14"/>
      <c r="AH277" s="14"/>
      <c r="AI277" s="14"/>
      <c r="AJ277" s="14"/>
      <c r="AK277" s="14"/>
      <c r="AL277" s="14"/>
      <c r="AM277" s="14"/>
    </row>
    <row r="278" spans="1:39" x14ac:dyDescent="0.2">
      <c r="A278" s="188"/>
      <c r="B278" s="188"/>
      <c r="C278" s="188"/>
      <c r="D278" s="188"/>
      <c r="E278" s="188"/>
      <c r="F278" s="188"/>
      <c r="G278" s="188"/>
      <c r="H278" s="188"/>
      <c r="I278" s="188"/>
      <c r="J278" s="188"/>
      <c r="K278" s="188"/>
      <c r="L278" s="188"/>
      <c r="M278" s="188"/>
      <c r="N278" s="188"/>
      <c r="O278" s="188"/>
      <c r="P278" s="188"/>
      <c r="Q278" s="188"/>
      <c r="R278" s="188"/>
      <c r="S278" s="188"/>
      <c r="T278" s="188"/>
      <c r="U278" s="188"/>
      <c r="V278" s="188"/>
      <c r="W278" s="188"/>
      <c r="X278" s="188"/>
      <c r="Y278" s="188"/>
      <c r="Z278" s="188"/>
      <c r="AA278" s="14"/>
      <c r="AB278" s="14"/>
      <c r="AC278" s="14"/>
      <c r="AD278" s="14"/>
      <c r="AE278" s="188"/>
      <c r="AF278" s="188"/>
      <c r="AG278" s="14"/>
      <c r="AH278" s="14"/>
      <c r="AI278" s="14"/>
      <c r="AJ278" s="14"/>
      <c r="AK278" s="14"/>
      <c r="AL278" s="14"/>
      <c r="AM278" s="14"/>
    </row>
    <row r="279" spans="1:39" x14ac:dyDescent="0.2">
      <c r="A279" s="188"/>
      <c r="B279" s="188"/>
      <c r="C279" s="188"/>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8"/>
      <c r="AA279" s="14"/>
      <c r="AB279" s="14"/>
      <c r="AC279" s="14"/>
      <c r="AD279" s="14"/>
      <c r="AE279" s="14"/>
      <c r="AF279" s="14"/>
      <c r="AG279" s="14"/>
      <c r="AH279" s="14"/>
      <c r="AI279" s="14"/>
      <c r="AJ279" s="14"/>
      <c r="AK279" s="14"/>
      <c r="AL279" s="14"/>
      <c r="AM279" s="14"/>
    </row>
    <row r="280" spans="1:39" x14ac:dyDescent="0.2">
      <c r="A280" s="188"/>
      <c r="B280" s="188"/>
      <c r="C280" s="188"/>
      <c r="D280" s="188"/>
      <c r="E280" s="188"/>
      <c r="F280" s="188"/>
      <c r="G280" s="188"/>
      <c r="H280" s="188"/>
      <c r="I280" s="188"/>
      <c r="J280" s="188"/>
      <c r="K280" s="188"/>
      <c r="L280" s="188"/>
      <c r="M280" s="188"/>
      <c r="N280" s="188"/>
      <c r="O280" s="188"/>
      <c r="P280" s="188"/>
      <c r="Q280" s="188"/>
      <c r="R280" s="188"/>
      <c r="S280" s="188"/>
      <c r="T280" s="188"/>
      <c r="U280" s="188"/>
      <c r="V280" s="188"/>
      <c r="W280" s="188"/>
      <c r="X280" s="188"/>
      <c r="Y280" s="188"/>
      <c r="Z280" s="188"/>
      <c r="AA280" s="14"/>
      <c r="AB280" s="14"/>
      <c r="AC280" s="14"/>
      <c r="AD280" s="14"/>
      <c r="AE280" s="14"/>
      <c r="AF280" s="14"/>
      <c r="AG280" s="14"/>
      <c r="AH280" s="14"/>
      <c r="AI280" s="14"/>
      <c r="AJ280" s="14"/>
      <c r="AK280" s="14"/>
      <c r="AL280" s="14"/>
      <c r="AM280" s="14"/>
    </row>
    <row r="281" spans="1:39" x14ac:dyDescent="0.2">
      <c r="A281" s="188"/>
      <c r="B281" s="188"/>
      <c r="C281" s="188"/>
      <c r="D281" s="188"/>
      <c r="E281" s="188"/>
      <c r="F281" s="188"/>
      <c r="G281" s="188"/>
      <c r="H281" s="188"/>
      <c r="I281" s="188"/>
      <c r="J281" s="188"/>
      <c r="K281" s="188"/>
      <c r="L281" s="188"/>
      <c r="M281" s="188"/>
      <c r="N281" s="188"/>
      <c r="O281" s="188"/>
      <c r="P281" s="188"/>
      <c r="Q281" s="188"/>
      <c r="R281" s="188"/>
      <c r="S281" s="188"/>
      <c r="T281" s="188"/>
      <c r="U281" s="188"/>
      <c r="V281" s="188"/>
      <c r="W281" s="188"/>
      <c r="X281" s="188"/>
      <c r="Y281" s="188"/>
      <c r="Z281" s="188"/>
      <c r="AA281" s="14"/>
      <c r="AB281" s="14"/>
      <c r="AC281" s="14"/>
      <c r="AD281" s="14"/>
      <c r="AE281" s="14"/>
      <c r="AF281" s="14"/>
      <c r="AG281" s="14"/>
      <c r="AH281" s="14"/>
      <c r="AI281" s="14"/>
      <c r="AJ281" s="14"/>
      <c r="AK281" s="14"/>
      <c r="AL281" s="14"/>
      <c r="AM281" s="14"/>
    </row>
    <row r="282" spans="1:39" x14ac:dyDescent="0.2">
      <c r="A282" s="188"/>
      <c r="B282" s="188"/>
      <c r="C282" s="188"/>
      <c r="D282" s="188"/>
      <c r="E282" s="188"/>
      <c r="F282" s="188"/>
      <c r="G282" s="188"/>
      <c r="H282" s="188"/>
      <c r="I282" s="188"/>
      <c r="J282" s="188"/>
      <c r="K282" s="188"/>
      <c r="L282" s="188"/>
      <c r="M282" s="188"/>
      <c r="N282" s="188"/>
      <c r="O282" s="188"/>
      <c r="P282" s="188"/>
      <c r="Q282" s="188"/>
      <c r="R282" s="188"/>
      <c r="S282" s="188"/>
      <c r="T282" s="188"/>
      <c r="U282" s="188"/>
      <c r="V282" s="188"/>
      <c r="W282" s="188"/>
      <c r="X282" s="188"/>
      <c r="Y282" s="188"/>
      <c r="Z282" s="188"/>
      <c r="AA282" s="14"/>
      <c r="AB282" s="14"/>
      <c r="AC282" s="14"/>
      <c r="AD282" s="14"/>
      <c r="AE282" s="14"/>
      <c r="AF282" s="14"/>
      <c r="AG282" s="14"/>
      <c r="AH282" s="14"/>
      <c r="AI282" s="14"/>
      <c r="AJ282" s="14"/>
      <c r="AK282" s="14"/>
      <c r="AL282" s="14"/>
      <c r="AM282" s="14"/>
    </row>
    <row r="283" spans="1:39" x14ac:dyDescent="0.2">
      <c r="A283" s="188"/>
      <c r="B283" s="188"/>
      <c r="C283" s="188"/>
      <c r="D283" s="188"/>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8"/>
      <c r="AA283" s="14"/>
      <c r="AB283" s="14"/>
      <c r="AC283" s="14"/>
      <c r="AD283" s="14"/>
      <c r="AE283" s="14"/>
      <c r="AF283" s="14"/>
      <c r="AG283" s="14"/>
      <c r="AH283" s="14"/>
      <c r="AI283" s="14"/>
      <c r="AJ283" s="14"/>
      <c r="AK283" s="14"/>
      <c r="AL283" s="14"/>
      <c r="AM283" s="14"/>
    </row>
    <row r="284" spans="1:39" x14ac:dyDescent="0.2">
      <c r="A284" s="188"/>
      <c r="B284" s="188"/>
      <c r="C284" s="188"/>
      <c r="D284" s="188"/>
      <c r="E284" s="188"/>
      <c r="F284" s="188"/>
      <c r="G284" s="188"/>
      <c r="H284" s="188"/>
      <c r="I284" s="188"/>
      <c r="J284" s="188"/>
      <c r="K284" s="188"/>
      <c r="L284" s="188"/>
      <c r="M284" s="188"/>
      <c r="N284" s="188"/>
      <c r="O284" s="188"/>
      <c r="P284" s="188"/>
      <c r="Q284" s="188"/>
      <c r="R284" s="188"/>
      <c r="S284" s="188"/>
      <c r="T284" s="188"/>
      <c r="U284" s="188"/>
      <c r="V284" s="188"/>
      <c r="W284" s="188"/>
      <c r="X284" s="188"/>
      <c r="Y284" s="188"/>
      <c r="Z284" s="188"/>
      <c r="AA284" s="14"/>
      <c r="AB284" s="14"/>
      <c r="AC284" s="14"/>
      <c r="AD284" s="14"/>
      <c r="AE284" s="14"/>
      <c r="AF284" s="14"/>
      <c r="AG284" s="14"/>
      <c r="AH284" s="14"/>
      <c r="AI284" s="14"/>
      <c r="AJ284" s="14"/>
      <c r="AK284" s="14"/>
      <c r="AL284" s="14"/>
      <c r="AM284" s="14"/>
    </row>
    <row r="285" spans="1:39" x14ac:dyDescent="0.2">
      <c r="A285" s="188"/>
      <c r="B285" s="188"/>
      <c r="C285" s="188"/>
      <c r="D285" s="188"/>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8"/>
      <c r="AA285" s="14"/>
      <c r="AB285" s="14"/>
      <c r="AC285" s="14"/>
      <c r="AD285" s="14"/>
      <c r="AE285" s="14"/>
      <c r="AF285" s="14"/>
      <c r="AG285" s="14"/>
      <c r="AH285" s="14"/>
      <c r="AI285" s="14"/>
      <c r="AJ285" s="14"/>
      <c r="AK285" s="14"/>
      <c r="AL285" s="14"/>
      <c r="AM285" s="14"/>
    </row>
    <row r="286" spans="1:39" x14ac:dyDescent="0.2">
      <c r="A286" s="188"/>
      <c r="B286" s="188"/>
      <c r="C286" s="188"/>
      <c r="D286" s="188"/>
      <c r="E286" s="188"/>
      <c r="F286" s="188"/>
      <c r="G286" s="188"/>
      <c r="H286" s="188"/>
      <c r="I286" s="188"/>
      <c r="J286" s="188"/>
      <c r="K286" s="188"/>
      <c r="L286" s="188"/>
      <c r="M286" s="188"/>
      <c r="N286" s="188"/>
      <c r="O286" s="188"/>
      <c r="P286" s="188"/>
      <c r="Q286" s="188"/>
      <c r="R286" s="188"/>
      <c r="S286" s="188"/>
      <c r="T286" s="188"/>
      <c r="U286" s="188"/>
      <c r="V286" s="188"/>
      <c r="W286" s="188"/>
      <c r="X286" s="188"/>
      <c r="Y286" s="188"/>
      <c r="Z286" s="188"/>
      <c r="AA286" s="14"/>
      <c r="AB286" s="14"/>
      <c r="AC286" s="14"/>
      <c r="AD286" s="14"/>
      <c r="AE286" s="14"/>
      <c r="AF286" s="14"/>
      <c r="AG286" s="14"/>
      <c r="AH286" s="14"/>
      <c r="AI286" s="14"/>
      <c r="AJ286" s="14"/>
      <c r="AK286" s="14"/>
      <c r="AL286" s="14"/>
      <c r="AM286" s="14"/>
    </row>
    <row r="287" spans="1:39" x14ac:dyDescent="0.2">
      <c r="A287" s="188"/>
      <c r="B287" s="188"/>
      <c r="C287" s="188"/>
      <c r="D287" s="188"/>
      <c r="E287" s="188"/>
      <c r="F287" s="188"/>
      <c r="G287" s="188"/>
      <c r="H287" s="188"/>
      <c r="I287" s="188"/>
      <c r="J287" s="188"/>
      <c r="K287" s="188"/>
      <c r="L287" s="188"/>
      <c r="M287" s="188"/>
      <c r="N287" s="188"/>
      <c r="O287" s="188"/>
      <c r="P287" s="188"/>
      <c r="Q287" s="188"/>
      <c r="R287" s="188"/>
      <c r="S287" s="188"/>
      <c r="T287" s="188"/>
      <c r="U287" s="188"/>
      <c r="V287" s="188"/>
      <c r="W287" s="188"/>
      <c r="X287" s="188"/>
      <c r="Y287" s="188"/>
      <c r="Z287" s="188"/>
      <c r="AA287" s="14"/>
      <c r="AB287" s="14"/>
      <c r="AC287" s="14"/>
      <c r="AD287" s="14"/>
      <c r="AE287" s="14"/>
      <c r="AF287" s="14"/>
      <c r="AG287" s="14"/>
      <c r="AH287" s="14"/>
      <c r="AI287" s="14"/>
      <c r="AJ287" s="14"/>
      <c r="AK287" s="14"/>
      <c r="AL287" s="14"/>
      <c r="AM287" s="14"/>
    </row>
    <row r="288" spans="1:39" x14ac:dyDescent="0.2">
      <c r="A288" s="188"/>
      <c r="B288" s="188"/>
      <c r="C288" s="188"/>
      <c r="D288" s="188"/>
      <c r="E288" s="188"/>
      <c r="F288" s="188"/>
      <c r="G288" s="188"/>
      <c r="H288" s="188"/>
      <c r="I288" s="188"/>
      <c r="J288" s="188"/>
      <c r="K288" s="188"/>
      <c r="L288" s="188"/>
      <c r="M288" s="188"/>
      <c r="N288" s="188"/>
      <c r="O288" s="188"/>
      <c r="P288" s="188"/>
      <c r="Q288" s="188"/>
      <c r="R288" s="188"/>
      <c r="S288" s="188"/>
      <c r="T288" s="188"/>
      <c r="U288" s="188"/>
      <c r="V288" s="188"/>
      <c r="W288" s="188"/>
      <c r="X288" s="188"/>
      <c r="Y288" s="188"/>
      <c r="Z288" s="188"/>
      <c r="AA288" s="14"/>
      <c r="AB288" s="14"/>
      <c r="AC288" s="14"/>
      <c r="AD288" s="14"/>
      <c r="AE288" s="14"/>
      <c r="AF288" s="14"/>
      <c r="AG288" s="14"/>
      <c r="AH288" s="14"/>
      <c r="AI288" s="14"/>
      <c r="AJ288" s="14"/>
      <c r="AK288" s="14"/>
      <c r="AL288" s="14"/>
      <c r="AM288" s="14"/>
    </row>
    <row r="289" spans="1:39" x14ac:dyDescent="0.2">
      <c r="A289" s="188"/>
      <c r="B289" s="188"/>
      <c r="C289" s="188"/>
      <c r="D289" s="188"/>
      <c r="E289" s="188"/>
      <c r="F289" s="188"/>
      <c r="G289" s="188"/>
      <c r="H289" s="188"/>
      <c r="I289" s="188"/>
      <c r="J289" s="188"/>
      <c r="K289" s="188"/>
      <c r="L289" s="188"/>
      <c r="M289" s="188"/>
      <c r="N289" s="188"/>
      <c r="O289" s="188"/>
      <c r="P289" s="188"/>
      <c r="Q289" s="188"/>
      <c r="R289" s="188"/>
      <c r="S289" s="188"/>
      <c r="T289" s="188"/>
      <c r="U289" s="188"/>
      <c r="V289" s="188"/>
      <c r="W289" s="188"/>
      <c r="X289" s="188"/>
      <c r="Y289" s="188"/>
      <c r="Z289" s="188"/>
      <c r="AA289" s="14"/>
      <c r="AB289" s="14"/>
      <c r="AC289" s="14"/>
      <c r="AD289" s="14"/>
      <c r="AE289" s="14"/>
      <c r="AF289" s="14"/>
      <c r="AG289" s="14"/>
      <c r="AH289" s="14"/>
      <c r="AI289" s="14"/>
      <c r="AJ289" s="14"/>
      <c r="AK289" s="14"/>
      <c r="AL289" s="14"/>
      <c r="AM289" s="14"/>
    </row>
    <row r="290" spans="1:39" x14ac:dyDescent="0.2">
      <c r="A290" s="188"/>
      <c r="B290" s="188"/>
      <c r="C290" s="188"/>
      <c r="D290" s="188"/>
      <c r="E290" s="188"/>
      <c r="F290" s="188"/>
      <c r="G290" s="188"/>
      <c r="H290" s="188"/>
      <c r="I290" s="188"/>
      <c r="J290" s="188"/>
      <c r="K290" s="188"/>
      <c r="L290" s="188"/>
      <c r="M290" s="188"/>
      <c r="N290" s="188"/>
      <c r="O290" s="188"/>
      <c r="P290" s="188"/>
      <c r="Q290" s="188"/>
      <c r="R290" s="188"/>
      <c r="S290" s="188"/>
      <c r="T290" s="188"/>
      <c r="U290" s="188"/>
      <c r="V290" s="188"/>
      <c r="W290" s="188"/>
      <c r="X290" s="188"/>
      <c r="Y290" s="188"/>
      <c r="Z290" s="188"/>
      <c r="AA290" s="14"/>
      <c r="AB290" s="14"/>
      <c r="AC290" s="14"/>
      <c r="AD290" s="14"/>
      <c r="AE290" s="14"/>
      <c r="AF290" s="14"/>
      <c r="AG290" s="14"/>
      <c r="AH290" s="14"/>
      <c r="AI290" s="14"/>
      <c r="AJ290" s="14"/>
      <c r="AK290" s="14"/>
      <c r="AL290" s="14"/>
      <c r="AM290" s="14"/>
    </row>
    <row r="291" spans="1:39" x14ac:dyDescent="0.2">
      <c r="A291" s="188"/>
      <c r="B291" s="188"/>
      <c r="C291" s="188"/>
      <c r="D291" s="188"/>
      <c r="E291" s="188"/>
      <c r="F291" s="188"/>
      <c r="G291" s="188"/>
      <c r="H291" s="188"/>
      <c r="I291" s="188"/>
      <c r="J291" s="188"/>
      <c r="K291" s="188"/>
      <c r="L291" s="188"/>
      <c r="M291" s="188"/>
      <c r="N291" s="188"/>
      <c r="O291" s="188"/>
      <c r="P291" s="188"/>
      <c r="Q291" s="188"/>
      <c r="R291" s="188"/>
      <c r="S291" s="188"/>
      <c r="T291" s="188"/>
      <c r="U291" s="188"/>
      <c r="V291" s="188"/>
      <c r="W291" s="188"/>
      <c r="X291" s="188"/>
      <c r="Y291" s="188"/>
      <c r="Z291" s="188"/>
      <c r="AA291" s="14"/>
      <c r="AB291" s="14"/>
      <c r="AC291" s="14"/>
      <c r="AD291" s="14"/>
      <c r="AE291" s="14"/>
      <c r="AF291" s="14"/>
      <c r="AG291" s="14"/>
      <c r="AH291" s="14"/>
      <c r="AI291" s="14"/>
      <c r="AJ291" s="14"/>
      <c r="AK291" s="14"/>
      <c r="AL291" s="14"/>
      <c r="AM291" s="14"/>
    </row>
    <row r="292" spans="1:39" x14ac:dyDescent="0.2">
      <c r="A292" s="188"/>
      <c r="B292" s="188"/>
      <c r="C292" s="188"/>
      <c r="D292" s="188"/>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c r="AA292" s="14"/>
      <c r="AB292" s="14"/>
      <c r="AC292" s="14"/>
      <c r="AD292" s="14"/>
      <c r="AE292" s="14"/>
      <c r="AF292" s="14"/>
      <c r="AG292" s="14"/>
      <c r="AH292" s="14"/>
      <c r="AI292" s="14"/>
      <c r="AJ292" s="14"/>
      <c r="AK292" s="14"/>
      <c r="AL292" s="14"/>
      <c r="AM292" s="14"/>
    </row>
    <row r="293" spans="1:39" x14ac:dyDescent="0.2">
      <c r="A293" s="188"/>
      <c r="B293" s="188"/>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c r="AA293" s="14"/>
      <c r="AB293" s="14"/>
      <c r="AC293" s="14"/>
      <c r="AD293" s="14"/>
      <c r="AE293" s="14"/>
      <c r="AF293" s="14"/>
      <c r="AG293" s="14"/>
      <c r="AH293" s="14"/>
      <c r="AI293" s="14"/>
      <c r="AJ293" s="14"/>
      <c r="AK293" s="14"/>
      <c r="AL293" s="14"/>
      <c r="AM293" s="14"/>
    </row>
    <row r="294" spans="1:39" x14ac:dyDescent="0.2">
      <c r="A294" s="188"/>
      <c r="B294" s="188"/>
      <c r="C294" s="188"/>
      <c r="D294" s="188"/>
      <c r="E294" s="188"/>
      <c r="F294" s="188"/>
      <c r="G294" s="188"/>
      <c r="H294" s="188"/>
      <c r="I294" s="188"/>
      <c r="J294" s="188"/>
      <c r="K294" s="188"/>
      <c r="L294" s="188"/>
      <c r="M294" s="188"/>
      <c r="N294" s="188"/>
      <c r="O294" s="188"/>
      <c r="P294" s="188"/>
      <c r="Q294" s="188"/>
      <c r="R294" s="188"/>
      <c r="S294" s="188"/>
      <c r="T294" s="188"/>
      <c r="U294" s="188"/>
      <c r="V294" s="188"/>
      <c r="W294" s="188"/>
      <c r="X294" s="188"/>
      <c r="Y294" s="188"/>
      <c r="Z294" s="188"/>
      <c r="AA294" s="14"/>
      <c r="AB294" s="14"/>
      <c r="AC294" s="14"/>
      <c r="AD294" s="14"/>
      <c r="AE294" s="14"/>
      <c r="AF294" s="14"/>
      <c r="AG294" s="14"/>
      <c r="AH294" s="14"/>
      <c r="AI294" s="14"/>
      <c r="AJ294" s="14"/>
      <c r="AK294" s="14"/>
      <c r="AL294" s="14"/>
      <c r="AM294" s="14"/>
    </row>
    <row r="295" spans="1:39" x14ac:dyDescent="0.2">
      <c r="A295" s="188"/>
      <c r="B295" s="188"/>
      <c r="C295" s="188"/>
      <c r="D295" s="188"/>
      <c r="E295" s="188"/>
      <c r="F295" s="188"/>
      <c r="G295" s="188"/>
      <c r="H295" s="188"/>
      <c r="I295" s="188"/>
      <c r="J295" s="188"/>
      <c r="K295" s="188"/>
      <c r="L295" s="188"/>
      <c r="M295" s="188"/>
      <c r="N295" s="188"/>
      <c r="O295" s="188"/>
      <c r="P295" s="188"/>
      <c r="Q295" s="188"/>
      <c r="R295" s="188"/>
      <c r="S295" s="188"/>
      <c r="T295" s="188"/>
      <c r="U295" s="188"/>
      <c r="V295" s="188"/>
      <c r="W295" s="188"/>
      <c r="X295" s="188"/>
      <c r="Y295" s="188"/>
      <c r="Z295" s="188"/>
      <c r="AA295" s="14"/>
      <c r="AB295" s="14"/>
      <c r="AC295" s="14"/>
      <c r="AD295" s="14"/>
      <c r="AE295" s="14"/>
      <c r="AF295" s="14"/>
      <c r="AG295" s="14"/>
      <c r="AH295" s="14"/>
      <c r="AI295" s="14"/>
      <c r="AJ295" s="14"/>
      <c r="AK295" s="14"/>
      <c r="AL295" s="14"/>
      <c r="AM295" s="14"/>
    </row>
    <row r="296" spans="1:39" x14ac:dyDescent="0.2">
      <c r="A296" s="188"/>
      <c r="B296" s="188"/>
      <c r="C296" s="188"/>
      <c r="D296" s="188"/>
      <c r="E296" s="188"/>
      <c r="F296" s="188"/>
      <c r="G296" s="188"/>
      <c r="H296" s="188"/>
      <c r="I296" s="188"/>
      <c r="J296" s="188"/>
      <c r="K296" s="188"/>
      <c r="L296" s="188"/>
      <c r="M296" s="188"/>
      <c r="N296" s="188"/>
      <c r="O296" s="188"/>
      <c r="P296" s="188"/>
      <c r="Q296" s="188"/>
      <c r="R296" s="188"/>
      <c r="S296" s="188"/>
      <c r="T296" s="188"/>
      <c r="U296" s="188"/>
      <c r="V296" s="188"/>
      <c r="W296" s="188"/>
      <c r="X296" s="188"/>
      <c r="Y296" s="188"/>
      <c r="Z296" s="188"/>
      <c r="AA296" s="14"/>
      <c r="AB296" s="14"/>
      <c r="AC296" s="14"/>
      <c r="AD296" s="14"/>
      <c r="AE296" s="14"/>
      <c r="AF296" s="14"/>
      <c r="AG296" s="14"/>
      <c r="AH296" s="14"/>
      <c r="AI296" s="14"/>
      <c r="AJ296" s="14"/>
      <c r="AK296" s="14"/>
      <c r="AL296" s="14"/>
      <c r="AM296" s="14"/>
    </row>
    <row r="297" spans="1:39" x14ac:dyDescent="0.2">
      <c r="A297" s="188"/>
      <c r="B297" s="188"/>
      <c r="C297" s="188"/>
      <c r="D297" s="188"/>
      <c r="E297" s="188"/>
      <c r="F297" s="188"/>
      <c r="G297" s="188"/>
      <c r="H297" s="188"/>
      <c r="I297" s="188"/>
      <c r="J297" s="188"/>
      <c r="K297" s="188"/>
      <c r="L297" s="188"/>
      <c r="M297" s="188"/>
      <c r="N297" s="188"/>
      <c r="O297" s="188"/>
      <c r="P297" s="188"/>
      <c r="Q297" s="188"/>
      <c r="R297" s="188"/>
      <c r="S297" s="188"/>
      <c r="T297" s="188"/>
      <c r="U297" s="188"/>
      <c r="V297" s="188"/>
      <c r="W297" s="188"/>
      <c r="X297" s="188"/>
      <c r="Y297" s="188"/>
      <c r="Z297" s="188"/>
      <c r="AE297" s="14"/>
      <c r="AF297" s="14"/>
    </row>
    <row r="298" spans="1:39" x14ac:dyDescent="0.2">
      <c r="A298" s="188"/>
      <c r="B298" s="188"/>
      <c r="C298" s="188"/>
      <c r="D298" s="188"/>
      <c r="E298" s="188"/>
      <c r="F298" s="188"/>
      <c r="G298" s="188"/>
      <c r="H298" s="188"/>
      <c r="I298" s="188"/>
      <c r="J298" s="188"/>
      <c r="K298" s="188"/>
      <c r="L298" s="188"/>
      <c r="M298" s="188"/>
      <c r="N298" s="188"/>
      <c r="O298" s="188"/>
      <c r="P298" s="188"/>
      <c r="Q298" s="188"/>
      <c r="R298" s="188"/>
      <c r="S298" s="188"/>
      <c r="T298" s="188"/>
      <c r="U298" s="188"/>
      <c r="V298" s="188"/>
      <c r="W298" s="188"/>
      <c r="X298" s="188"/>
      <c r="Y298" s="188"/>
      <c r="Z298" s="188"/>
    </row>
    <row r="299" spans="1:39" x14ac:dyDescent="0.2">
      <c r="A299" s="188"/>
      <c r="B299" s="188"/>
      <c r="C299" s="188"/>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8"/>
      <c r="Z299" s="188"/>
    </row>
    <row r="300" spans="1:39" x14ac:dyDescent="0.2">
      <c r="A300" s="188"/>
      <c r="B300" s="188"/>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row>
    <row r="301" spans="1:39" x14ac:dyDescent="0.2">
      <c r="A301" s="188"/>
      <c r="B301" s="188"/>
      <c r="C301" s="188"/>
      <c r="D301" s="188"/>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row>
    <row r="302" spans="1:39" x14ac:dyDescent="0.2">
      <c r="A302" s="188"/>
      <c r="B302" s="188"/>
      <c r="C302" s="188"/>
      <c r="D302" s="188"/>
      <c r="E302" s="188"/>
      <c r="F302" s="188"/>
      <c r="G302" s="188"/>
      <c r="H302" s="188"/>
      <c r="I302" s="188"/>
      <c r="J302" s="188"/>
      <c r="K302" s="188"/>
      <c r="L302" s="188"/>
      <c r="M302" s="188"/>
      <c r="N302" s="188"/>
      <c r="O302" s="188"/>
      <c r="P302" s="188"/>
      <c r="Q302" s="188"/>
      <c r="R302" s="188"/>
      <c r="S302" s="188"/>
      <c r="T302" s="188"/>
      <c r="U302" s="188"/>
      <c r="V302" s="188"/>
      <c r="W302" s="188"/>
      <c r="X302" s="188"/>
      <c r="Y302" s="188"/>
      <c r="Z302" s="188"/>
    </row>
    <row r="303" spans="1:39" x14ac:dyDescent="0.2">
      <c r="A303" s="188"/>
      <c r="B303" s="188"/>
      <c r="C303" s="188"/>
      <c r="D303" s="188"/>
      <c r="E303" s="188"/>
      <c r="F303" s="188"/>
      <c r="G303" s="188"/>
      <c r="H303" s="188"/>
      <c r="I303" s="188"/>
      <c r="J303" s="188"/>
      <c r="K303" s="188"/>
      <c r="L303" s="188"/>
      <c r="M303" s="188"/>
      <c r="N303" s="188"/>
      <c r="O303" s="188"/>
      <c r="P303" s="188"/>
      <c r="Q303" s="188"/>
      <c r="R303" s="188"/>
      <c r="S303" s="188"/>
      <c r="T303" s="188"/>
      <c r="U303" s="188"/>
      <c r="V303" s="188"/>
      <c r="W303" s="188"/>
      <c r="X303" s="188"/>
      <c r="Y303" s="188"/>
      <c r="Z303" s="188"/>
    </row>
    <row r="304" spans="1:39" x14ac:dyDescent="0.2">
      <c r="A304" s="188"/>
      <c r="B304" s="188"/>
      <c r="C304" s="188"/>
      <c r="D304" s="188"/>
      <c r="E304" s="188"/>
      <c r="F304" s="188"/>
      <c r="G304" s="188"/>
      <c r="H304" s="188"/>
      <c r="I304" s="188"/>
      <c r="J304" s="188"/>
      <c r="K304" s="188"/>
      <c r="L304" s="188"/>
      <c r="M304" s="188"/>
      <c r="N304" s="188"/>
      <c r="O304" s="188"/>
      <c r="P304" s="188"/>
      <c r="Q304" s="188"/>
      <c r="R304" s="188"/>
      <c r="S304" s="188"/>
      <c r="T304" s="188"/>
      <c r="U304" s="188"/>
      <c r="V304" s="188"/>
      <c r="W304" s="188"/>
      <c r="X304" s="188"/>
      <c r="Y304" s="188"/>
      <c r="Z304" s="188"/>
    </row>
    <row r="305" spans="1:26" x14ac:dyDescent="0.2">
      <c r="A305" s="188"/>
      <c r="B305" s="188"/>
      <c r="C305" s="188"/>
      <c r="D305" s="188"/>
      <c r="E305" s="188"/>
      <c r="F305" s="188"/>
      <c r="G305" s="188"/>
      <c r="H305" s="188"/>
      <c r="I305" s="188"/>
      <c r="J305" s="188"/>
      <c r="K305" s="188"/>
      <c r="L305" s="188"/>
      <c r="M305" s="188"/>
      <c r="N305" s="188"/>
      <c r="O305" s="188"/>
      <c r="P305" s="188"/>
      <c r="Q305" s="188"/>
      <c r="R305" s="188"/>
      <c r="S305" s="188"/>
      <c r="T305" s="188"/>
      <c r="U305" s="188"/>
      <c r="V305" s="188"/>
      <c r="W305" s="188"/>
      <c r="X305" s="188"/>
      <c r="Y305" s="188"/>
      <c r="Z305" s="188"/>
    </row>
    <row r="306" spans="1:26" x14ac:dyDescent="0.2">
      <c r="A306" s="188"/>
      <c r="B306" s="188"/>
      <c r="C306" s="188"/>
      <c r="D306" s="188"/>
      <c r="E306" s="188"/>
      <c r="F306" s="188"/>
      <c r="G306" s="188"/>
      <c r="H306" s="188"/>
      <c r="I306" s="188"/>
      <c r="J306" s="188"/>
      <c r="K306" s="188"/>
      <c r="L306" s="188"/>
      <c r="M306" s="188"/>
      <c r="N306" s="188"/>
      <c r="O306" s="188"/>
      <c r="P306" s="188"/>
      <c r="Q306" s="188"/>
      <c r="R306" s="188"/>
      <c r="S306" s="188"/>
      <c r="T306" s="188"/>
      <c r="U306" s="188"/>
      <c r="V306" s="188"/>
      <c r="W306" s="188"/>
      <c r="X306" s="188"/>
      <c r="Y306" s="188"/>
      <c r="Z306" s="188"/>
    </row>
    <row r="307" spans="1:26" x14ac:dyDescent="0.2">
      <c r="A307" s="188"/>
      <c r="B307" s="188"/>
      <c r="C307" s="188"/>
      <c r="D307" s="188"/>
      <c r="E307" s="188"/>
      <c r="F307" s="188"/>
      <c r="G307" s="188"/>
      <c r="H307" s="188"/>
      <c r="I307" s="188"/>
      <c r="J307" s="188"/>
      <c r="K307" s="188"/>
      <c r="L307" s="188"/>
      <c r="M307" s="188"/>
      <c r="N307" s="188"/>
      <c r="O307" s="188"/>
      <c r="P307" s="188"/>
      <c r="Q307" s="188"/>
      <c r="R307" s="188"/>
      <c r="S307" s="188"/>
      <c r="T307" s="188"/>
      <c r="U307" s="188"/>
      <c r="V307" s="188"/>
      <c r="W307" s="188"/>
      <c r="X307" s="188"/>
      <c r="Y307" s="188"/>
      <c r="Z307" s="188"/>
    </row>
    <row r="308" spans="1:26" x14ac:dyDescent="0.2">
      <c r="A308" s="188"/>
      <c r="B308" s="188"/>
      <c r="C308" s="188"/>
      <c r="D308" s="188"/>
      <c r="E308" s="188"/>
      <c r="F308" s="188"/>
      <c r="G308" s="188"/>
      <c r="H308" s="188"/>
      <c r="I308" s="188"/>
      <c r="J308" s="188"/>
      <c r="K308" s="188"/>
      <c r="L308" s="188"/>
      <c r="M308" s="188"/>
      <c r="N308" s="188"/>
      <c r="O308" s="188"/>
      <c r="P308" s="188"/>
      <c r="Q308" s="188"/>
      <c r="R308" s="188"/>
      <c r="S308" s="188"/>
      <c r="T308" s="188"/>
      <c r="U308" s="188"/>
      <c r="V308" s="188"/>
      <c r="W308" s="188"/>
      <c r="X308" s="188"/>
      <c r="Y308" s="188"/>
      <c r="Z308" s="188"/>
    </row>
    <row r="309" spans="1:26" x14ac:dyDescent="0.2">
      <c r="A309" s="188"/>
      <c r="B309" s="188"/>
      <c r="C309" s="188"/>
      <c r="D309" s="188"/>
      <c r="E309" s="188"/>
      <c r="F309" s="188"/>
      <c r="G309" s="188"/>
      <c r="H309" s="188"/>
      <c r="I309" s="188"/>
      <c r="J309" s="188"/>
      <c r="K309" s="188"/>
      <c r="L309" s="188"/>
      <c r="M309" s="188"/>
      <c r="N309" s="188"/>
      <c r="O309" s="188"/>
      <c r="P309" s="188"/>
      <c r="Q309" s="188"/>
      <c r="R309" s="188"/>
      <c r="S309" s="188"/>
      <c r="T309" s="188"/>
      <c r="U309" s="188"/>
      <c r="V309" s="188"/>
      <c r="W309" s="188"/>
      <c r="X309" s="188"/>
      <c r="Y309" s="188"/>
      <c r="Z309" s="188"/>
    </row>
    <row r="310" spans="1:26" x14ac:dyDescent="0.2">
      <c r="A310" s="188"/>
      <c r="B310" s="188"/>
      <c r="C310" s="188"/>
      <c r="D310" s="188"/>
      <c r="E310" s="188"/>
      <c r="F310" s="188"/>
      <c r="G310" s="188"/>
      <c r="H310" s="188"/>
      <c r="I310" s="188"/>
      <c r="J310" s="188"/>
      <c r="K310" s="188"/>
      <c r="L310" s="188"/>
      <c r="M310" s="188"/>
      <c r="N310" s="188"/>
      <c r="O310" s="188"/>
      <c r="P310" s="188"/>
      <c r="Q310" s="188"/>
      <c r="R310" s="188"/>
      <c r="S310" s="188"/>
      <c r="T310" s="188"/>
      <c r="U310" s="188"/>
      <c r="V310" s="188"/>
      <c r="W310" s="188"/>
      <c r="X310" s="188"/>
      <c r="Y310" s="188"/>
      <c r="Z310" s="188"/>
    </row>
    <row r="311" spans="1:26" x14ac:dyDescent="0.2">
      <c r="A311" s="188"/>
      <c r="B311" s="188"/>
      <c r="C311" s="188"/>
      <c r="D311" s="188"/>
      <c r="E311" s="188"/>
      <c r="F311" s="188"/>
      <c r="G311" s="188"/>
      <c r="H311" s="188"/>
      <c r="I311" s="188"/>
      <c r="J311" s="188"/>
      <c r="K311" s="188"/>
      <c r="L311" s="188"/>
      <c r="M311" s="188"/>
      <c r="N311" s="188"/>
      <c r="O311" s="188"/>
      <c r="P311" s="188"/>
      <c r="Q311" s="188"/>
      <c r="R311" s="188"/>
      <c r="S311" s="188"/>
      <c r="T311" s="188"/>
      <c r="U311" s="188"/>
      <c r="V311" s="188"/>
      <c r="W311" s="188"/>
      <c r="X311" s="188"/>
      <c r="Y311" s="188"/>
      <c r="Z311" s="188"/>
    </row>
    <row r="312" spans="1:26" x14ac:dyDescent="0.2">
      <c r="A312" s="188"/>
      <c r="B312" s="188"/>
      <c r="C312" s="188"/>
      <c r="D312" s="188"/>
      <c r="E312" s="188"/>
      <c r="F312" s="188"/>
      <c r="G312" s="188"/>
      <c r="H312" s="188"/>
      <c r="I312" s="188"/>
      <c r="J312" s="188"/>
      <c r="K312" s="188"/>
      <c r="L312" s="188"/>
      <c r="M312" s="188"/>
      <c r="N312" s="188"/>
      <c r="O312" s="188"/>
      <c r="P312" s="188"/>
      <c r="Q312" s="188"/>
      <c r="R312" s="188"/>
      <c r="S312" s="188"/>
      <c r="T312" s="188"/>
      <c r="U312" s="188"/>
      <c r="V312" s="188"/>
      <c r="W312" s="188"/>
      <c r="X312" s="188"/>
      <c r="Y312" s="188"/>
      <c r="Z312" s="188"/>
    </row>
    <row r="313" spans="1:26" x14ac:dyDescent="0.2">
      <c r="A313" s="188"/>
      <c r="B313" s="188"/>
      <c r="C313" s="188"/>
      <c r="D313" s="188"/>
      <c r="E313" s="188"/>
      <c r="F313" s="188"/>
      <c r="G313" s="188"/>
      <c r="H313" s="188"/>
      <c r="I313" s="188"/>
      <c r="J313" s="188"/>
      <c r="K313" s="188"/>
      <c r="L313" s="188"/>
      <c r="M313" s="188"/>
      <c r="N313" s="188"/>
      <c r="O313" s="188"/>
      <c r="P313" s="188"/>
      <c r="Q313" s="188"/>
      <c r="R313" s="188"/>
      <c r="S313" s="188"/>
      <c r="T313" s="188"/>
      <c r="U313" s="188"/>
      <c r="V313" s="188"/>
      <c r="W313" s="188"/>
      <c r="X313" s="188"/>
      <c r="Y313" s="188"/>
      <c r="Z313" s="188"/>
    </row>
    <row r="314" spans="1:26" x14ac:dyDescent="0.2">
      <c r="A314" s="188"/>
      <c r="B314" s="188"/>
      <c r="C314" s="188"/>
      <c r="D314" s="188"/>
      <c r="E314" s="188"/>
      <c r="F314" s="188"/>
      <c r="G314" s="188"/>
      <c r="H314" s="188"/>
      <c r="I314" s="188"/>
      <c r="J314" s="188"/>
      <c r="K314" s="188"/>
      <c r="L314" s="188"/>
      <c r="M314" s="188"/>
      <c r="N314" s="188"/>
      <c r="O314" s="188"/>
      <c r="P314" s="188"/>
      <c r="Q314" s="188"/>
      <c r="R314" s="188"/>
      <c r="S314" s="188"/>
      <c r="T314" s="188"/>
      <c r="U314" s="188"/>
      <c r="V314" s="188"/>
      <c r="W314" s="188"/>
      <c r="X314" s="188"/>
      <c r="Y314" s="188"/>
      <c r="Z314" s="188"/>
    </row>
    <row r="315" spans="1:26" x14ac:dyDescent="0.2">
      <c r="A315" s="188"/>
      <c r="B315" s="188"/>
      <c r="C315" s="188"/>
      <c r="D315" s="188"/>
      <c r="E315" s="188"/>
      <c r="F315" s="188"/>
      <c r="G315" s="188"/>
      <c r="H315" s="188"/>
      <c r="I315" s="188"/>
      <c r="J315" s="188"/>
      <c r="K315" s="188"/>
      <c r="L315" s="188"/>
      <c r="M315" s="188"/>
      <c r="N315" s="188"/>
      <c r="O315" s="188"/>
      <c r="P315" s="188"/>
      <c r="Q315" s="188"/>
      <c r="R315" s="188"/>
      <c r="S315" s="188"/>
      <c r="T315" s="188"/>
      <c r="U315" s="188"/>
      <c r="V315" s="188"/>
      <c r="W315" s="188"/>
      <c r="X315" s="188"/>
      <c r="Y315" s="188"/>
      <c r="Z315" s="188"/>
    </row>
    <row r="316" spans="1:26" x14ac:dyDescent="0.2">
      <c r="A316" s="188"/>
      <c r="B316" s="188"/>
      <c r="C316" s="188"/>
      <c r="D316" s="188"/>
      <c r="E316" s="188"/>
      <c r="F316" s="188"/>
      <c r="G316" s="188"/>
      <c r="H316" s="188"/>
      <c r="I316" s="188"/>
      <c r="J316" s="188"/>
      <c r="K316" s="188"/>
      <c r="L316" s="188"/>
      <c r="M316" s="188"/>
      <c r="N316" s="188"/>
      <c r="O316" s="188"/>
      <c r="P316" s="188"/>
      <c r="Q316" s="188"/>
      <c r="R316" s="188"/>
      <c r="S316" s="188"/>
      <c r="T316" s="188"/>
      <c r="U316" s="188"/>
      <c r="V316" s="188"/>
      <c r="W316" s="188"/>
      <c r="X316" s="188"/>
      <c r="Y316" s="188"/>
      <c r="Z316" s="188"/>
    </row>
    <row r="317" spans="1:26" x14ac:dyDescent="0.2">
      <c r="A317" s="188"/>
      <c r="B317" s="188"/>
      <c r="C317" s="188"/>
      <c r="D317" s="188"/>
      <c r="E317" s="188"/>
      <c r="F317" s="188"/>
      <c r="G317" s="188"/>
      <c r="H317" s="188"/>
      <c r="I317" s="188"/>
      <c r="J317" s="188"/>
      <c r="K317" s="188"/>
      <c r="L317" s="188"/>
      <c r="M317" s="188"/>
      <c r="N317" s="188"/>
      <c r="O317" s="188"/>
      <c r="P317" s="188"/>
      <c r="Q317" s="188"/>
      <c r="R317" s="188"/>
      <c r="S317" s="188"/>
      <c r="T317" s="188"/>
      <c r="U317" s="188"/>
      <c r="V317" s="188"/>
      <c r="W317" s="188"/>
      <c r="X317" s="188"/>
      <c r="Y317" s="188"/>
      <c r="Z317" s="188"/>
    </row>
    <row r="318" spans="1:26" x14ac:dyDescent="0.2">
      <c r="A318" s="188"/>
      <c r="B318" s="188"/>
      <c r="C318" s="188"/>
      <c r="D318" s="188"/>
      <c r="E318" s="188"/>
      <c r="F318" s="188"/>
      <c r="G318" s="188"/>
      <c r="H318" s="188"/>
      <c r="I318" s="188"/>
      <c r="J318" s="188"/>
      <c r="K318" s="188"/>
      <c r="L318" s="188"/>
      <c r="M318" s="188"/>
      <c r="N318" s="188"/>
      <c r="O318" s="188"/>
      <c r="P318" s="188"/>
      <c r="Q318" s="188"/>
      <c r="R318" s="188"/>
      <c r="S318" s="188"/>
      <c r="T318" s="188"/>
      <c r="U318" s="188"/>
      <c r="V318" s="188"/>
      <c r="W318" s="188"/>
      <c r="X318" s="188"/>
      <c r="Y318" s="188"/>
      <c r="Z318" s="188"/>
    </row>
    <row r="319" spans="1:26" x14ac:dyDescent="0.2">
      <c r="A319" s="188"/>
      <c r="B319" s="188"/>
      <c r="C319" s="188"/>
      <c r="D319" s="188"/>
      <c r="E319" s="188"/>
      <c r="F319" s="188"/>
      <c r="G319" s="188"/>
      <c r="H319" s="188"/>
      <c r="I319" s="188"/>
      <c r="J319" s="188"/>
      <c r="K319" s="188"/>
      <c r="L319" s="188"/>
      <c r="M319" s="188"/>
      <c r="N319" s="188"/>
      <c r="O319" s="188"/>
      <c r="P319" s="188"/>
      <c r="Q319" s="188"/>
      <c r="R319" s="188"/>
      <c r="S319" s="188"/>
      <c r="T319" s="188"/>
      <c r="U319" s="188"/>
      <c r="V319" s="188"/>
      <c r="W319" s="188"/>
      <c r="X319" s="188"/>
      <c r="Y319" s="188"/>
      <c r="Z319" s="188"/>
    </row>
    <row r="320" spans="1:26" x14ac:dyDescent="0.2">
      <c r="A320" s="188"/>
      <c r="B320" s="188"/>
      <c r="C320" s="188"/>
      <c r="D320" s="188"/>
      <c r="E320" s="188"/>
      <c r="F320" s="188"/>
      <c r="G320" s="188"/>
      <c r="H320" s="188"/>
      <c r="I320" s="188"/>
      <c r="J320" s="188"/>
      <c r="K320" s="188"/>
      <c r="L320" s="188"/>
      <c r="M320" s="188"/>
      <c r="N320" s="188"/>
      <c r="O320" s="188"/>
      <c r="P320" s="188"/>
      <c r="Q320" s="188"/>
      <c r="R320" s="188"/>
      <c r="S320" s="188"/>
      <c r="T320" s="188"/>
      <c r="U320" s="188"/>
      <c r="V320" s="188"/>
      <c r="W320" s="188"/>
      <c r="X320" s="188"/>
      <c r="Y320" s="188"/>
      <c r="Z320" s="188"/>
    </row>
    <row r="321" spans="1:26" x14ac:dyDescent="0.2">
      <c r="A321" s="188"/>
      <c r="B321" s="188"/>
      <c r="C321" s="188"/>
      <c r="D321" s="188"/>
      <c r="E321" s="188"/>
      <c r="F321" s="188"/>
      <c r="G321" s="188"/>
      <c r="H321" s="188"/>
      <c r="I321" s="188"/>
      <c r="J321" s="188"/>
      <c r="K321" s="188"/>
      <c r="L321" s="188"/>
      <c r="M321" s="188"/>
      <c r="N321" s="188"/>
      <c r="O321" s="188"/>
      <c r="P321" s="188"/>
      <c r="Q321" s="188"/>
      <c r="R321" s="188"/>
      <c r="S321" s="188"/>
      <c r="T321" s="188"/>
      <c r="U321" s="188"/>
      <c r="V321" s="188"/>
      <c r="W321" s="188"/>
      <c r="X321" s="188"/>
      <c r="Y321" s="188"/>
      <c r="Z321" s="188"/>
    </row>
    <row r="322" spans="1:26" x14ac:dyDescent="0.2">
      <c r="A322" s="188"/>
      <c r="B322" s="188"/>
      <c r="C322" s="188"/>
      <c r="D322" s="188"/>
      <c r="E322" s="188"/>
      <c r="F322" s="188"/>
      <c r="G322" s="188"/>
      <c r="H322" s="188"/>
      <c r="I322" s="188"/>
      <c r="J322" s="188"/>
      <c r="K322" s="188"/>
      <c r="L322" s="188"/>
      <c r="M322" s="188"/>
      <c r="N322" s="188"/>
      <c r="O322" s="188"/>
      <c r="P322" s="188"/>
      <c r="Q322" s="188"/>
      <c r="R322" s="188"/>
      <c r="S322" s="188"/>
      <c r="T322" s="188"/>
      <c r="U322" s="188"/>
      <c r="V322" s="188"/>
      <c r="W322" s="188"/>
      <c r="X322" s="188"/>
      <c r="Y322" s="188"/>
      <c r="Z322" s="188"/>
    </row>
    <row r="323" spans="1:26" x14ac:dyDescent="0.2">
      <c r="A323" s="188"/>
      <c r="B323" s="188"/>
      <c r="C323" s="188"/>
      <c r="D323" s="188"/>
      <c r="E323" s="188"/>
      <c r="F323" s="188"/>
      <c r="G323" s="188"/>
      <c r="H323" s="188"/>
      <c r="I323" s="188"/>
      <c r="J323" s="188"/>
      <c r="K323" s="188"/>
      <c r="L323" s="188"/>
      <c r="M323" s="188"/>
      <c r="N323" s="188"/>
      <c r="O323" s="188"/>
      <c r="P323" s="188"/>
      <c r="Q323" s="188"/>
      <c r="R323" s="188"/>
      <c r="S323" s="188"/>
      <c r="T323" s="188"/>
      <c r="U323" s="188"/>
      <c r="V323" s="188"/>
      <c r="W323" s="188"/>
      <c r="X323" s="188"/>
      <c r="Y323" s="188"/>
      <c r="Z323" s="188"/>
    </row>
    <row r="324" spans="1:26" x14ac:dyDescent="0.2">
      <c r="A324" s="188"/>
      <c r="B324" s="188"/>
      <c r="C324" s="188"/>
      <c r="D324" s="188"/>
      <c r="E324" s="188"/>
      <c r="F324" s="188"/>
      <c r="G324" s="188"/>
      <c r="H324" s="188"/>
      <c r="I324" s="188"/>
      <c r="J324" s="188"/>
      <c r="K324" s="188"/>
      <c r="L324" s="188"/>
      <c r="M324" s="188"/>
      <c r="N324" s="188"/>
      <c r="O324" s="188"/>
      <c r="P324" s="188"/>
      <c r="Q324" s="188"/>
      <c r="R324" s="188"/>
      <c r="S324" s="188"/>
      <c r="T324" s="188"/>
      <c r="U324" s="188"/>
      <c r="V324" s="188"/>
      <c r="W324" s="188"/>
      <c r="X324" s="188"/>
      <c r="Y324" s="188"/>
      <c r="Z324" s="188"/>
    </row>
    <row r="325" spans="1:26" x14ac:dyDescent="0.2">
      <c r="A325" s="188"/>
      <c r="B325" s="188"/>
      <c r="C325" s="188"/>
      <c r="D325" s="188"/>
      <c r="E325" s="188"/>
      <c r="F325" s="188"/>
      <c r="G325" s="188"/>
      <c r="H325" s="188"/>
      <c r="I325" s="188"/>
      <c r="J325" s="188"/>
      <c r="K325" s="188"/>
      <c r="L325" s="188"/>
      <c r="M325" s="188"/>
      <c r="N325" s="188"/>
      <c r="O325" s="188"/>
      <c r="P325" s="188"/>
      <c r="Q325" s="188"/>
      <c r="R325" s="188"/>
      <c r="S325" s="188"/>
      <c r="T325" s="188"/>
      <c r="U325" s="188"/>
      <c r="V325" s="188"/>
      <c r="W325" s="188"/>
      <c r="X325" s="188"/>
      <c r="Y325" s="188"/>
      <c r="Z325" s="188"/>
    </row>
    <row r="326" spans="1:26" x14ac:dyDescent="0.2">
      <c r="A326" s="188"/>
      <c r="B326" s="188"/>
      <c r="C326" s="188"/>
      <c r="D326" s="188"/>
      <c r="E326" s="188"/>
      <c r="F326" s="188"/>
      <c r="G326" s="188"/>
      <c r="H326" s="188"/>
      <c r="I326" s="188"/>
      <c r="J326" s="188"/>
      <c r="K326" s="188"/>
      <c r="L326" s="188"/>
      <c r="M326" s="188"/>
      <c r="N326" s="188"/>
      <c r="O326" s="188"/>
      <c r="P326" s="188"/>
      <c r="Q326" s="188"/>
      <c r="R326" s="188"/>
      <c r="S326" s="188"/>
      <c r="T326" s="188"/>
      <c r="U326" s="188"/>
      <c r="V326" s="188"/>
      <c r="W326" s="188"/>
      <c r="X326" s="188"/>
      <c r="Y326" s="188"/>
      <c r="Z326" s="188"/>
    </row>
    <row r="327" spans="1:26" x14ac:dyDescent="0.2">
      <c r="A327" s="188"/>
      <c r="B327" s="188"/>
      <c r="C327" s="188"/>
      <c r="D327" s="188"/>
      <c r="E327" s="188"/>
      <c r="F327" s="188"/>
      <c r="G327" s="188"/>
      <c r="H327" s="188"/>
      <c r="I327" s="188"/>
      <c r="J327" s="188"/>
      <c r="K327" s="188"/>
      <c r="L327" s="188"/>
      <c r="M327" s="188"/>
      <c r="N327" s="188"/>
      <c r="O327" s="188"/>
      <c r="P327" s="188"/>
      <c r="Q327" s="188"/>
      <c r="R327" s="188"/>
      <c r="S327" s="188"/>
      <c r="T327" s="188"/>
      <c r="U327" s="188"/>
      <c r="V327" s="188"/>
      <c r="W327" s="188"/>
      <c r="X327" s="188"/>
      <c r="Y327" s="188"/>
      <c r="Z327" s="188"/>
    </row>
    <row r="328" spans="1:26" x14ac:dyDescent="0.2">
      <c r="A328" s="188"/>
      <c r="B328" s="188"/>
      <c r="C328" s="188"/>
      <c r="D328" s="188"/>
      <c r="E328" s="188"/>
      <c r="F328" s="188"/>
      <c r="G328" s="188"/>
      <c r="H328" s="188"/>
      <c r="I328" s="188"/>
      <c r="J328" s="188"/>
      <c r="K328" s="188"/>
      <c r="L328" s="188"/>
      <c r="M328" s="188"/>
      <c r="N328" s="188"/>
      <c r="O328" s="188"/>
      <c r="P328" s="188"/>
      <c r="Q328" s="188"/>
      <c r="R328" s="188"/>
      <c r="S328" s="188"/>
      <c r="T328" s="188"/>
      <c r="U328" s="188"/>
      <c r="V328" s="188"/>
      <c r="W328" s="188"/>
      <c r="X328" s="188"/>
      <c r="Y328" s="188"/>
      <c r="Z328" s="188"/>
    </row>
    <row r="329" spans="1:26" x14ac:dyDescent="0.2">
      <c r="A329" s="188"/>
      <c r="B329" s="188"/>
      <c r="C329" s="188"/>
      <c r="D329" s="188"/>
      <c r="E329" s="188"/>
      <c r="F329" s="188"/>
      <c r="G329" s="188"/>
      <c r="H329" s="188"/>
      <c r="I329" s="188"/>
      <c r="J329" s="188"/>
      <c r="K329" s="188"/>
      <c r="L329" s="188"/>
      <c r="M329" s="188"/>
      <c r="N329" s="188"/>
      <c r="O329" s="188"/>
      <c r="P329" s="188"/>
      <c r="Q329" s="188"/>
      <c r="R329" s="188"/>
      <c r="S329" s="188"/>
      <c r="T329" s="188"/>
      <c r="U329" s="188"/>
      <c r="V329" s="188"/>
      <c r="W329" s="188"/>
      <c r="X329" s="188"/>
      <c r="Y329" s="188"/>
      <c r="Z329" s="188"/>
    </row>
    <row r="330" spans="1:26" x14ac:dyDescent="0.2">
      <c r="A330" s="188"/>
      <c r="B330" s="188"/>
      <c r="C330" s="188"/>
      <c r="D330" s="188"/>
      <c r="E330" s="188"/>
      <c r="F330" s="188"/>
      <c r="G330" s="188"/>
      <c r="H330" s="188"/>
      <c r="I330" s="188"/>
      <c r="J330" s="188"/>
      <c r="K330" s="188"/>
      <c r="L330" s="188"/>
      <c r="M330" s="188"/>
      <c r="N330" s="188"/>
      <c r="O330" s="188"/>
      <c r="P330" s="188"/>
      <c r="Q330" s="188"/>
      <c r="R330" s="188"/>
      <c r="S330" s="188"/>
      <c r="T330" s="188"/>
      <c r="U330" s="188"/>
      <c r="V330" s="188"/>
      <c r="W330" s="188"/>
      <c r="X330" s="188"/>
      <c r="Y330" s="188"/>
      <c r="Z330" s="188"/>
    </row>
    <row r="331" spans="1:26" x14ac:dyDescent="0.2">
      <c r="A331" s="188"/>
      <c r="B331" s="188"/>
      <c r="C331" s="188"/>
      <c r="D331" s="188"/>
      <c r="E331" s="188"/>
      <c r="F331" s="188"/>
      <c r="G331" s="188"/>
      <c r="H331" s="188"/>
      <c r="I331" s="188"/>
      <c r="J331" s="188"/>
      <c r="K331" s="188"/>
      <c r="L331" s="188"/>
      <c r="M331" s="188"/>
      <c r="N331" s="188"/>
      <c r="O331" s="188"/>
      <c r="P331" s="188"/>
      <c r="Q331" s="188"/>
      <c r="R331" s="188"/>
      <c r="S331" s="188"/>
      <c r="T331" s="188"/>
      <c r="U331" s="188"/>
      <c r="V331" s="188"/>
      <c r="W331" s="188"/>
      <c r="X331" s="188"/>
      <c r="Y331" s="188"/>
      <c r="Z331" s="188"/>
    </row>
    <row r="332" spans="1:26" x14ac:dyDescent="0.2">
      <c r="A332" s="188"/>
      <c r="B332" s="188"/>
      <c r="C332" s="188"/>
      <c r="D332" s="188"/>
      <c r="E332" s="188"/>
      <c r="F332" s="188"/>
      <c r="G332" s="188"/>
      <c r="H332" s="188"/>
      <c r="I332" s="188"/>
      <c r="J332" s="188"/>
      <c r="K332" s="188"/>
      <c r="L332" s="188"/>
      <c r="M332" s="188"/>
      <c r="N332" s="188"/>
      <c r="O332" s="188"/>
      <c r="P332" s="188"/>
      <c r="Q332" s="188"/>
      <c r="R332" s="188"/>
      <c r="S332" s="188"/>
      <c r="T332" s="188"/>
      <c r="U332" s="188"/>
      <c r="V332" s="188"/>
      <c r="W332" s="188"/>
      <c r="X332" s="188"/>
      <c r="Y332" s="188"/>
      <c r="Z332" s="188"/>
    </row>
    <row r="333" spans="1:26" x14ac:dyDescent="0.2">
      <c r="A333" s="188"/>
      <c r="B333" s="188"/>
      <c r="C333" s="188"/>
      <c r="D333" s="188"/>
      <c r="E333" s="188"/>
      <c r="F333" s="188"/>
      <c r="G333" s="188"/>
      <c r="H333" s="188"/>
      <c r="I333" s="188"/>
      <c r="J333" s="188"/>
      <c r="K333" s="188"/>
      <c r="L333" s="188"/>
      <c r="M333" s="188"/>
      <c r="N333" s="188"/>
      <c r="O333" s="188"/>
      <c r="P333" s="188"/>
      <c r="Q333" s="188"/>
      <c r="R333" s="188"/>
      <c r="S333" s="188"/>
      <c r="T333" s="188"/>
      <c r="U333" s="188"/>
      <c r="V333" s="188"/>
      <c r="W333" s="188"/>
      <c r="X333" s="188"/>
      <c r="Y333" s="188"/>
      <c r="Z333" s="188"/>
    </row>
    <row r="334" spans="1:26" x14ac:dyDescent="0.2">
      <c r="A334" s="188"/>
      <c r="B334" s="188"/>
      <c r="C334" s="188"/>
      <c r="D334" s="188"/>
      <c r="E334" s="188"/>
      <c r="F334" s="188"/>
      <c r="G334" s="188"/>
      <c r="H334" s="188"/>
      <c r="I334" s="188"/>
      <c r="J334" s="188"/>
      <c r="K334" s="188"/>
      <c r="L334" s="188"/>
      <c r="M334" s="188"/>
      <c r="N334" s="188"/>
      <c r="O334" s="188"/>
      <c r="P334" s="188"/>
      <c r="Q334" s="188"/>
      <c r="R334" s="188"/>
      <c r="S334" s="188"/>
      <c r="T334" s="188"/>
      <c r="U334" s="188"/>
      <c r="V334" s="188"/>
      <c r="W334" s="188"/>
      <c r="X334" s="188"/>
      <c r="Y334" s="188"/>
      <c r="Z334" s="188"/>
    </row>
    <row r="335" spans="1:26" x14ac:dyDescent="0.2">
      <c r="A335" s="188"/>
      <c r="B335" s="188"/>
      <c r="C335" s="188"/>
      <c r="D335" s="188"/>
      <c r="E335" s="188"/>
      <c r="F335" s="188"/>
      <c r="G335" s="188"/>
      <c r="H335" s="188"/>
      <c r="I335" s="188"/>
      <c r="J335" s="188"/>
      <c r="K335" s="188"/>
      <c r="L335" s="188"/>
      <c r="M335" s="188"/>
      <c r="N335" s="188"/>
      <c r="O335" s="188"/>
      <c r="P335" s="188"/>
      <c r="Q335" s="188"/>
      <c r="R335" s="188"/>
      <c r="S335" s="188"/>
      <c r="T335" s="188"/>
      <c r="U335" s="188"/>
      <c r="V335" s="188"/>
      <c r="W335" s="188"/>
      <c r="X335" s="188"/>
      <c r="Y335" s="188"/>
      <c r="Z335" s="188"/>
    </row>
    <row r="336" spans="1:26" x14ac:dyDescent="0.2">
      <c r="A336" s="188"/>
      <c r="B336" s="188"/>
      <c r="C336" s="188"/>
      <c r="D336" s="188"/>
      <c r="E336" s="188"/>
      <c r="F336" s="188"/>
      <c r="G336" s="188"/>
      <c r="H336" s="188"/>
      <c r="I336" s="188"/>
      <c r="J336" s="188"/>
      <c r="K336" s="188"/>
      <c r="L336" s="188"/>
      <c r="M336" s="188"/>
      <c r="N336" s="188"/>
      <c r="O336" s="188"/>
      <c r="P336" s="188"/>
      <c r="Q336" s="188"/>
      <c r="R336" s="188"/>
      <c r="S336" s="188"/>
      <c r="T336" s="188"/>
      <c r="U336" s="188"/>
      <c r="V336" s="188"/>
      <c r="W336" s="188"/>
      <c r="X336" s="188"/>
      <c r="Y336" s="188"/>
      <c r="Z336" s="188"/>
    </row>
    <row r="337" spans="1:26" x14ac:dyDescent="0.2">
      <c r="A337" s="188"/>
      <c r="B337" s="188"/>
      <c r="C337" s="188"/>
      <c r="D337" s="188"/>
      <c r="E337" s="188"/>
      <c r="F337" s="188"/>
      <c r="G337" s="188"/>
      <c r="H337" s="188"/>
      <c r="I337" s="188"/>
      <c r="J337" s="188"/>
      <c r="K337" s="188"/>
      <c r="L337" s="188"/>
      <c r="M337" s="188"/>
      <c r="N337" s="188"/>
      <c r="O337" s="188"/>
      <c r="P337" s="188"/>
      <c r="Q337" s="188"/>
      <c r="R337" s="188"/>
      <c r="S337" s="188"/>
      <c r="T337" s="188"/>
      <c r="U337" s="188"/>
      <c r="V337" s="188"/>
      <c r="W337" s="188"/>
      <c r="X337" s="188"/>
      <c r="Y337" s="188"/>
      <c r="Z337" s="188"/>
    </row>
    <row r="338" spans="1:26" x14ac:dyDescent="0.2">
      <c r="A338" s="188"/>
      <c r="B338" s="188"/>
      <c r="C338" s="188"/>
      <c r="D338" s="188"/>
      <c r="E338" s="188"/>
      <c r="F338" s="188"/>
      <c r="G338" s="188"/>
      <c r="H338" s="188"/>
      <c r="I338" s="188"/>
      <c r="J338" s="188"/>
      <c r="K338" s="188"/>
      <c r="L338" s="188"/>
      <c r="M338" s="188"/>
      <c r="N338" s="188"/>
      <c r="O338" s="188"/>
      <c r="P338" s="188"/>
      <c r="Q338" s="188"/>
      <c r="R338" s="188"/>
      <c r="S338" s="188"/>
      <c r="T338" s="188"/>
      <c r="U338" s="188"/>
      <c r="V338" s="188"/>
      <c r="W338" s="188"/>
      <c r="X338" s="188"/>
      <c r="Y338" s="188"/>
      <c r="Z338" s="188"/>
    </row>
    <row r="339" spans="1:26" x14ac:dyDescent="0.2">
      <c r="A339" s="188"/>
      <c r="B339" s="188"/>
      <c r="C339" s="188"/>
      <c r="D339" s="188"/>
      <c r="E339" s="188"/>
      <c r="F339" s="188"/>
      <c r="G339" s="188"/>
      <c r="H339" s="188"/>
      <c r="I339" s="188"/>
      <c r="J339" s="188"/>
      <c r="K339" s="188"/>
      <c r="L339" s="188"/>
      <c r="M339" s="188"/>
      <c r="N339" s="188"/>
      <c r="O339" s="188"/>
      <c r="P339" s="188"/>
      <c r="Q339" s="188"/>
      <c r="R339" s="188"/>
      <c r="S339" s="188"/>
      <c r="T339" s="188"/>
      <c r="U339" s="188"/>
      <c r="V339" s="188"/>
      <c r="W339" s="188"/>
      <c r="X339" s="188"/>
      <c r="Y339" s="188"/>
      <c r="Z339" s="188"/>
    </row>
    <row r="340" spans="1:26" x14ac:dyDescent="0.2">
      <c r="A340" s="188"/>
      <c r="B340" s="188"/>
      <c r="C340" s="188"/>
      <c r="D340" s="188"/>
      <c r="E340" s="188"/>
      <c r="F340" s="188"/>
      <c r="G340" s="188"/>
      <c r="H340" s="188"/>
      <c r="I340" s="188"/>
      <c r="J340" s="188"/>
      <c r="K340" s="188"/>
      <c r="L340" s="188"/>
      <c r="M340" s="188"/>
      <c r="N340" s="188"/>
      <c r="O340" s="188"/>
      <c r="P340" s="188"/>
      <c r="Q340" s="188"/>
      <c r="R340" s="188"/>
      <c r="S340" s="188"/>
      <c r="T340" s="188"/>
      <c r="U340" s="188"/>
      <c r="V340" s="188"/>
      <c r="W340" s="188"/>
      <c r="X340" s="188"/>
      <c r="Y340" s="188"/>
      <c r="Z340" s="188"/>
    </row>
    <row r="341" spans="1:26" x14ac:dyDescent="0.2">
      <c r="A341" s="188"/>
      <c r="B341" s="188"/>
      <c r="C341" s="188"/>
      <c r="D341" s="188"/>
      <c r="E341" s="188"/>
      <c r="F341" s="188"/>
      <c r="G341" s="188"/>
      <c r="H341" s="188"/>
      <c r="I341" s="188"/>
      <c r="J341" s="188"/>
      <c r="K341" s="188"/>
      <c r="L341" s="188"/>
      <c r="M341" s="188"/>
      <c r="N341" s="188"/>
      <c r="O341" s="188"/>
      <c r="P341" s="188"/>
      <c r="Q341" s="188"/>
      <c r="R341" s="188"/>
      <c r="S341" s="188"/>
      <c r="T341" s="188"/>
      <c r="U341" s="188"/>
      <c r="V341" s="188"/>
      <c r="W341" s="188"/>
      <c r="X341" s="188"/>
      <c r="Y341" s="188"/>
      <c r="Z341" s="188"/>
    </row>
    <row r="342" spans="1:26" x14ac:dyDescent="0.2">
      <c r="A342" s="188"/>
      <c r="B342" s="188"/>
      <c r="C342" s="188"/>
      <c r="D342" s="188"/>
      <c r="E342" s="188"/>
      <c r="F342" s="188"/>
      <c r="G342" s="188"/>
      <c r="H342" s="188"/>
      <c r="I342" s="188"/>
      <c r="J342" s="188"/>
      <c r="K342" s="188"/>
      <c r="L342" s="188"/>
      <c r="M342" s="188"/>
      <c r="N342" s="188"/>
      <c r="O342" s="188"/>
      <c r="P342" s="188"/>
      <c r="Q342" s="188"/>
      <c r="R342" s="188"/>
      <c r="S342" s="188"/>
      <c r="T342" s="188"/>
      <c r="U342" s="188"/>
      <c r="V342" s="188"/>
      <c r="W342" s="188"/>
      <c r="X342" s="188"/>
      <c r="Y342" s="188"/>
      <c r="Z342" s="188"/>
    </row>
    <row r="343" spans="1:26" x14ac:dyDescent="0.2">
      <c r="A343" s="188"/>
      <c r="B343" s="188"/>
      <c r="C343" s="188"/>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8"/>
      <c r="Z343" s="188"/>
    </row>
    <row r="344" spans="1:26" x14ac:dyDescent="0.2">
      <c r="A344" s="188"/>
      <c r="B344" s="188"/>
      <c r="C344" s="188"/>
      <c r="D344" s="188"/>
      <c r="E344" s="188"/>
      <c r="F344" s="188"/>
      <c r="G344" s="188"/>
      <c r="H344" s="188"/>
      <c r="I344" s="188"/>
      <c r="J344" s="188"/>
      <c r="K344" s="188"/>
      <c r="L344" s="188"/>
      <c r="M344" s="188"/>
      <c r="N344" s="188"/>
      <c r="O344" s="188"/>
      <c r="P344" s="188"/>
      <c r="Q344" s="188"/>
      <c r="R344" s="188"/>
      <c r="S344" s="188"/>
      <c r="T344" s="188"/>
      <c r="U344" s="188"/>
      <c r="V344" s="188"/>
      <c r="W344" s="188"/>
      <c r="X344" s="188"/>
      <c r="Y344" s="188"/>
      <c r="Z344" s="188"/>
    </row>
    <row r="345" spans="1:26" x14ac:dyDescent="0.2">
      <c r="A345" s="188"/>
      <c r="B345" s="188"/>
      <c r="C345" s="188"/>
      <c r="D345" s="188"/>
      <c r="E345" s="188"/>
      <c r="F345" s="188"/>
      <c r="G345" s="188"/>
      <c r="H345" s="188"/>
      <c r="I345" s="188"/>
      <c r="J345" s="188"/>
      <c r="K345" s="188"/>
      <c r="L345" s="188"/>
      <c r="M345" s="188"/>
      <c r="N345" s="188"/>
      <c r="O345" s="188"/>
      <c r="P345" s="188"/>
      <c r="Q345" s="188"/>
      <c r="R345" s="188"/>
      <c r="S345" s="188"/>
      <c r="T345" s="188"/>
      <c r="U345" s="188"/>
      <c r="V345" s="188"/>
      <c r="W345" s="188"/>
      <c r="X345" s="188"/>
      <c r="Y345" s="188"/>
      <c r="Z345" s="188"/>
    </row>
    <row r="346" spans="1:26" x14ac:dyDescent="0.2">
      <c r="A346" s="188"/>
      <c r="B346" s="188"/>
      <c r="C346" s="188"/>
      <c r="D346" s="188"/>
      <c r="E346" s="188"/>
      <c r="F346" s="188"/>
      <c r="G346" s="188"/>
      <c r="H346" s="188"/>
      <c r="I346" s="188"/>
      <c r="J346" s="188"/>
      <c r="K346" s="188"/>
      <c r="L346" s="188"/>
      <c r="M346" s="188"/>
      <c r="N346" s="188"/>
      <c r="O346" s="188"/>
      <c r="P346" s="188"/>
      <c r="Q346" s="188"/>
      <c r="R346" s="188"/>
      <c r="S346" s="188"/>
      <c r="T346" s="188"/>
      <c r="U346" s="188"/>
      <c r="V346" s="188"/>
      <c r="W346" s="188"/>
      <c r="X346" s="188"/>
      <c r="Y346" s="188"/>
      <c r="Z346" s="188"/>
    </row>
    <row r="347" spans="1:26" x14ac:dyDescent="0.2">
      <c r="A347" s="188"/>
      <c r="B347" s="188"/>
      <c r="C347" s="188"/>
      <c r="D347" s="188"/>
      <c r="E347" s="188"/>
      <c r="F347" s="188"/>
      <c r="G347" s="188"/>
      <c r="H347" s="188"/>
      <c r="I347" s="188"/>
      <c r="J347" s="188"/>
      <c r="K347" s="188"/>
      <c r="L347" s="188"/>
      <c r="M347" s="188"/>
      <c r="N347" s="188"/>
      <c r="O347" s="188"/>
      <c r="P347" s="188"/>
      <c r="Q347" s="188"/>
      <c r="R347" s="188"/>
      <c r="S347" s="188"/>
      <c r="T347" s="188"/>
      <c r="U347" s="188"/>
      <c r="V347" s="188"/>
      <c r="W347" s="188"/>
      <c r="X347" s="188"/>
      <c r="Y347" s="188"/>
      <c r="Z347" s="188"/>
    </row>
    <row r="348" spans="1:26" x14ac:dyDescent="0.2">
      <c r="A348" s="188"/>
      <c r="B348" s="188"/>
      <c r="C348" s="188"/>
      <c r="D348" s="188"/>
      <c r="E348" s="188"/>
      <c r="F348" s="188"/>
      <c r="G348" s="188"/>
      <c r="H348" s="188"/>
      <c r="I348" s="188"/>
      <c r="J348" s="188"/>
      <c r="K348" s="188"/>
      <c r="L348" s="188"/>
      <c r="M348" s="188"/>
      <c r="N348" s="188"/>
      <c r="O348" s="188"/>
      <c r="P348" s="188"/>
      <c r="Q348" s="188"/>
      <c r="R348" s="188"/>
      <c r="S348" s="188"/>
      <c r="T348" s="188"/>
      <c r="U348" s="188"/>
      <c r="V348" s="188"/>
      <c r="W348" s="188"/>
      <c r="X348" s="188"/>
      <c r="Y348" s="188"/>
      <c r="Z348" s="188"/>
    </row>
    <row r="349" spans="1:26" x14ac:dyDescent="0.2">
      <c r="A349" s="188"/>
      <c r="B349" s="188"/>
      <c r="C349" s="188"/>
      <c r="D349" s="188"/>
      <c r="E349" s="188"/>
      <c r="F349" s="188"/>
      <c r="G349" s="188"/>
      <c r="H349" s="188"/>
      <c r="I349" s="188"/>
      <c r="J349" s="188"/>
      <c r="K349" s="188"/>
      <c r="L349" s="188"/>
      <c r="M349" s="188"/>
      <c r="N349" s="188"/>
      <c r="O349" s="188"/>
      <c r="P349" s="188"/>
      <c r="Q349" s="188"/>
      <c r="R349" s="188"/>
      <c r="S349" s="188"/>
      <c r="T349" s="188"/>
      <c r="U349" s="188"/>
      <c r="V349" s="188"/>
      <c r="W349" s="188"/>
      <c r="X349" s="188"/>
      <c r="Y349" s="188"/>
      <c r="Z349" s="188"/>
    </row>
    <row r="350" spans="1:26" x14ac:dyDescent="0.2">
      <c r="A350" s="188"/>
      <c r="B350" s="188"/>
      <c r="C350" s="188"/>
      <c r="D350" s="188"/>
      <c r="E350" s="188"/>
      <c r="F350" s="188"/>
      <c r="G350" s="188"/>
      <c r="H350" s="188"/>
      <c r="I350" s="188"/>
      <c r="J350" s="188"/>
      <c r="K350" s="188"/>
      <c r="L350" s="188"/>
      <c r="M350" s="188"/>
      <c r="N350" s="188"/>
      <c r="O350" s="188"/>
      <c r="P350" s="188"/>
      <c r="Q350" s="188"/>
      <c r="R350" s="188"/>
      <c r="S350" s="188"/>
      <c r="T350" s="188"/>
      <c r="U350" s="188"/>
      <c r="V350" s="188"/>
      <c r="W350" s="188"/>
      <c r="X350" s="188"/>
      <c r="Y350" s="188"/>
      <c r="Z350" s="188"/>
    </row>
    <row r="351" spans="1:26" x14ac:dyDescent="0.2">
      <c r="A351" s="188"/>
      <c r="B351" s="188"/>
      <c r="C351" s="188"/>
      <c r="D351" s="188"/>
      <c r="E351" s="188"/>
      <c r="F351" s="188"/>
      <c r="G351" s="188"/>
      <c r="H351" s="188"/>
      <c r="I351" s="188"/>
      <c r="J351" s="188"/>
      <c r="K351" s="188"/>
      <c r="L351" s="188"/>
      <c r="M351" s="188"/>
      <c r="N351" s="188"/>
      <c r="O351" s="188"/>
      <c r="P351" s="188"/>
      <c r="Q351" s="188"/>
      <c r="R351" s="188"/>
      <c r="S351" s="188"/>
      <c r="T351" s="188"/>
      <c r="U351" s="188"/>
      <c r="V351" s="188"/>
      <c r="W351" s="188"/>
      <c r="X351" s="188"/>
      <c r="Y351" s="188"/>
      <c r="Z351" s="188"/>
    </row>
    <row r="352" spans="1:26" x14ac:dyDescent="0.2">
      <c r="A352" s="234"/>
      <c r="B352" s="234"/>
      <c r="C352" s="234"/>
      <c r="D352" s="188"/>
      <c r="E352" s="234"/>
      <c r="F352" s="188"/>
      <c r="G352" s="234"/>
      <c r="H352" s="188"/>
      <c r="I352" s="234"/>
      <c r="J352" s="188"/>
      <c r="K352" s="234"/>
      <c r="L352" s="188"/>
      <c r="M352" s="234"/>
      <c r="N352" s="188"/>
      <c r="O352" s="234"/>
      <c r="P352" s="188"/>
      <c r="Q352" s="234"/>
      <c r="R352" s="188"/>
      <c r="S352" s="234"/>
      <c r="T352" s="188"/>
      <c r="U352" s="234"/>
      <c r="V352" s="188"/>
      <c r="W352" s="234"/>
      <c r="X352" s="188"/>
    </row>
    <row r="353" spans="25:26" x14ac:dyDescent="0.2">
      <c r="Y353" s="234"/>
      <c r="Z353" s="234"/>
    </row>
  </sheetData>
  <mergeCells count="18">
    <mergeCell ref="H120:J121"/>
    <mergeCell ref="A16:C16"/>
    <mergeCell ref="D16:F16"/>
    <mergeCell ref="G16:I16"/>
    <mergeCell ref="AE38:AF38"/>
    <mergeCell ref="B80:P80"/>
    <mergeCell ref="B32:P32"/>
    <mergeCell ref="B48:P48"/>
    <mergeCell ref="P16:R16"/>
    <mergeCell ref="M16:O16"/>
    <mergeCell ref="J16:L16"/>
    <mergeCell ref="B64:P64"/>
    <mergeCell ref="P3:R3"/>
    <mergeCell ref="A3:C3"/>
    <mergeCell ref="D3:F3"/>
    <mergeCell ref="G3:I3"/>
    <mergeCell ref="J3:L3"/>
    <mergeCell ref="M3:O3"/>
  </mergeCells>
  <phoneticPr fontId="0" type="noConversion"/>
  <dataValidations count="3">
    <dataValidation type="list" showInputMessage="1" showErrorMessage="1" sqref="F103" xr:uid="{00000000-0002-0000-0100-000000000000}">
      <formula1>$F$100:$F$101</formula1>
    </dataValidation>
    <dataValidation type="list" showInputMessage="1" showErrorMessage="1" sqref="F110" xr:uid="{00000000-0002-0000-0100-000001000000}">
      <formula1>$F$107:$F$108</formula1>
    </dataValidation>
    <dataValidation type="whole" allowBlank="1" showInputMessage="1" showErrorMessage="1" sqref="K121" xr:uid="{00000000-0002-0000-0100-000002000000}">
      <formula1>0</formula1>
      <formula2>13</formula2>
    </dataValidation>
  </dataValidations>
  <printOptions gridLines="1" gridLinesSet="0"/>
  <pageMargins left="0.75" right="0.75" top="1" bottom="1" header="0.511811024" footer="0.511811024"/>
  <pageSetup paperSize="9" orientation="landscape" r:id="rId1"/>
  <headerFooter alignWithMargins="0">
    <oddHeader>&amp;A</oddHead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O102"/>
  <sheetViews>
    <sheetView workbookViewId="0">
      <selection sqref="A1:M1"/>
    </sheetView>
  </sheetViews>
  <sheetFormatPr baseColWidth="10" defaultRowHeight="12.75" x14ac:dyDescent="0.2"/>
  <cols>
    <col min="1" max="1" width="9.5" customWidth="1"/>
  </cols>
  <sheetData>
    <row r="1" spans="1:14" x14ac:dyDescent="0.2">
      <c r="A1" s="462" t="s">
        <v>368</v>
      </c>
      <c r="B1" s="463"/>
      <c r="C1" s="463"/>
      <c r="D1" s="463"/>
      <c r="E1" s="463"/>
      <c r="F1" s="463"/>
      <c r="G1" s="463"/>
      <c r="H1" s="463"/>
      <c r="I1" s="463"/>
      <c r="J1" s="463"/>
      <c r="K1" s="463"/>
      <c r="L1" s="463"/>
      <c r="M1" s="463"/>
    </row>
    <row r="2" spans="1:14" x14ac:dyDescent="0.2">
      <c r="D2" s="2"/>
      <c r="E2" s="2"/>
    </row>
    <row r="3" spans="1:14" x14ac:dyDescent="0.2">
      <c r="A3" s="464" t="s">
        <v>396</v>
      </c>
      <c r="B3" s="465"/>
      <c r="C3" s="465"/>
      <c r="D3" s="465"/>
      <c r="E3" s="465"/>
      <c r="F3" s="465"/>
      <c r="G3" s="465"/>
      <c r="H3" s="465"/>
      <c r="I3" s="465"/>
      <c r="J3" s="465"/>
      <c r="K3" s="465"/>
      <c r="L3" s="465"/>
      <c r="M3" s="466"/>
    </row>
    <row r="4" spans="1:14" x14ac:dyDescent="0.2">
      <c r="D4" s="2"/>
      <c r="E4" s="2"/>
    </row>
    <row r="5" spans="1:14" x14ac:dyDescent="0.2">
      <c r="A5" s="52" t="s">
        <v>216</v>
      </c>
      <c r="D5" s="2"/>
      <c r="E5" s="2"/>
    </row>
    <row r="6" spans="1:14" x14ac:dyDescent="0.2">
      <c r="A6" s="52"/>
      <c r="D6" s="2"/>
      <c r="E6" s="2"/>
    </row>
    <row r="7" spans="1:14" x14ac:dyDescent="0.2">
      <c r="A7" s="52" t="s">
        <v>217</v>
      </c>
      <c r="D7" s="2"/>
      <c r="E7" s="2"/>
    </row>
    <row r="8" spans="1:14" x14ac:dyDescent="0.2">
      <c r="D8" s="2"/>
      <c r="E8" s="2"/>
    </row>
    <row r="9" spans="1:14" x14ac:dyDescent="0.2">
      <c r="A9" s="52" t="s">
        <v>347</v>
      </c>
      <c r="D9" s="2"/>
      <c r="E9" s="2"/>
    </row>
    <row r="10" spans="1:14" x14ac:dyDescent="0.2">
      <c r="B10" s="52"/>
      <c r="D10" s="2"/>
      <c r="E10" s="2"/>
    </row>
    <row r="11" spans="1:14" x14ac:dyDescent="0.2">
      <c r="A11" s="52" t="s">
        <v>363</v>
      </c>
      <c r="D11" s="2"/>
      <c r="E11" s="2"/>
    </row>
    <row r="12" spans="1:14" x14ac:dyDescent="0.2">
      <c r="A12" s="52"/>
      <c r="D12" s="2"/>
      <c r="E12" s="2"/>
    </row>
    <row r="13" spans="1:14" x14ac:dyDescent="0.2">
      <c r="A13" s="460" t="s">
        <v>364</v>
      </c>
      <c r="B13" s="461"/>
      <c r="C13" s="461"/>
      <c r="D13" s="461"/>
      <c r="E13" s="461"/>
      <c r="F13" s="461"/>
      <c r="G13" s="461"/>
      <c r="H13" s="461"/>
      <c r="I13" s="461"/>
      <c r="J13" s="461"/>
      <c r="K13" s="461"/>
      <c r="L13" s="461"/>
      <c r="M13" s="461"/>
      <c r="N13" s="206"/>
    </row>
    <row r="14" spans="1:14" x14ac:dyDescent="0.2">
      <c r="A14" s="461"/>
      <c r="B14" s="461"/>
      <c r="C14" s="461"/>
      <c r="D14" s="461"/>
      <c r="E14" s="461"/>
      <c r="F14" s="461"/>
      <c r="G14" s="461"/>
      <c r="H14" s="461"/>
      <c r="I14" s="461"/>
      <c r="J14" s="461"/>
      <c r="K14" s="461"/>
      <c r="L14" s="461"/>
      <c r="M14" s="461"/>
      <c r="N14" s="206"/>
    </row>
    <row r="15" spans="1:14" x14ac:dyDescent="0.2">
      <c r="D15" s="2"/>
      <c r="E15" s="2"/>
    </row>
    <row r="16" spans="1:14" x14ac:dyDescent="0.2">
      <c r="A16" s="104" t="s">
        <v>427</v>
      </c>
    </row>
    <row r="17" spans="1:13" x14ac:dyDescent="0.2">
      <c r="B17" s="5"/>
      <c r="C17" s="6"/>
      <c r="D17" s="2"/>
      <c r="E17" s="2"/>
    </row>
    <row r="18" spans="1:13" x14ac:dyDescent="0.2">
      <c r="A18" s="104" t="s">
        <v>253</v>
      </c>
      <c r="C18" s="6"/>
      <c r="D18" s="2"/>
      <c r="E18" s="2"/>
    </row>
    <row r="19" spans="1:13" x14ac:dyDescent="0.2">
      <c r="B19" s="6"/>
      <c r="C19" s="6"/>
      <c r="D19" s="2"/>
      <c r="E19" s="2"/>
    </row>
    <row r="20" spans="1:13" ht="13.5" thickBot="1" x14ac:dyDescent="0.25">
      <c r="A20" s="105" t="s">
        <v>377</v>
      </c>
      <c r="C20" s="6"/>
      <c r="D20" s="2"/>
      <c r="E20" s="2"/>
    </row>
    <row r="21" spans="1:13" x14ac:dyDescent="0.2">
      <c r="A21" s="472" t="s">
        <v>444</v>
      </c>
      <c r="B21" s="473"/>
      <c r="C21" s="473"/>
      <c r="D21" s="473"/>
      <c r="E21" s="473"/>
      <c r="F21" s="473"/>
      <c r="G21" s="473"/>
      <c r="H21" s="473"/>
      <c r="I21" s="473"/>
      <c r="J21" s="473"/>
      <c r="K21" s="473"/>
      <c r="L21" s="473"/>
      <c r="M21" s="474"/>
    </row>
    <row r="22" spans="1:13" ht="13.5" thickBot="1" x14ac:dyDescent="0.25">
      <c r="A22" s="475"/>
      <c r="B22" s="476"/>
      <c r="C22" s="476"/>
      <c r="D22" s="476"/>
      <c r="E22" s="476"/>
      <c r="F22" s="476"/>
      <c r="G22" s="476"/>
      <c r="H22" s="476"/>
      <c r="I22" s="476"/>
      <c r="J22" s="476"/>
      <c r="K22" s="476"/>
      <c r="L22" s="476"/>
      <c r="M22" s="477"/>
    </row>
    <row r="23" spans="1:13" x14ac:dyDescent="0.2">
      <c r="B23" s="104"/>
      <c r="C23" s="6"/>
      <c r="D23" s="2"/>
      <c r="E23" s="2"/>
    </row>
    <row r="24" spans="1:13" x14ac:dyDescent="0.2">
      <c r="A24" s="52" t="s">
        <v>199</v>
      </c>
      <c r="C24" s="6"/>
      <c r="D24" s="2"/>
      <c r="E24" s="2"/>
    </row>
    <row r="25" spans="1:13" x14ac:dyDescent="0.2">
      <c r="B25" s="5"/>
      <c r="C25" s="6"/>
      <c r="D25" s="2"/>
      <c r="E25" s="2"/>
    </row>
    <row r="26" spans="1:13" x14ac:dyDescent="0.2">
      <c r="A26" s="52" t="s">
        <v>445</v>
      </c>
      <c r="B26" s="105"/>
      <c r="D26" s="2"/>
      <c r="E26" s="2"/>
    </row>
    <row r="27" spans="1:13" x14ac:dyDescent="0.2">
      <c r="B27" s="105"/>
      <c r="C27" s="6"/>
      <c r="D27" s="2"/>
      <c r="E27" s="2"/>
    </row>
    <row r="28" spans="1:13" x14ac:dyDescent="0.2">
      <c r="A28" s="52" t="s">
        <v>366</v>
      </c>
      <c r="D28" s="2"/>
      <c r="E28" s="2"/>
    </row>
    <row r="29" spans="1:13" x14ac:dyDescent="0.2">
      <c r="D29" s="2"/>
      <c r="E29" s="2"/>
    </row>
    <row r="30" spans="1:13" x14ac:dyDescent="0.2">
      <c r="A30" s="352" t="s">
        <v>429</v>
      </c>
      <c r="B30" s="351"/>
      <c r="C30" s="351"/>
      <c r="D30" s="351"/>
      <c r="E30" s="351"/>
      <c r="F30" s="351"/>
      <c r="G30" s="351"/>
      <c r="H30" s="351"/>
      <c r="I30" s="351"/>
      <c r="J30" s="351"/>
      <c r="K30" s="351"/>
      <c r="L30" s="351"/>
      <c r="M30" s="351"/>
    </row>
    <row r="31" spans="1:13" x14ac:dyDescent="0.2">
      <c r="A31" s="460" t="s">
        <v>430</v>
      </c>
      <c r="B31" s="461"/>
      <c r="C31" s="461"/>
      <c r="D31" s="461"/>
      <c r="E31" s="461"/>
      <c r="F31" s="461"/>
      <c r="G31" s="461"/>
      <c r="H31" s="461"/>
      <c r="I31" s="461"/>
      <c r="J31" s="461"/>
      <c r="K31" s="461"/>
      <c r="L31" s="461"/>
      <c r="M31" s="461"/>
    </row>
    <row r="32" spans="1:13" x14ac:dyDescent="0.2">
      <c r="A32" s="461"/>
      <c r="B32" s="461"/>
      <c r="C32" s="461"/>
      <c r="D32" s="461"/>
      <c r="E32" s="461"/>
      <c r="F32" s="461"/>
      <c r="G32" s="461"/>
      <c r="H32" s="461"/>
      <c r="I32" s="461"/>
      <c r="J32" s="461"/>
      <c r="K32" s="461"/>
      <c r="L32" s="461"/>
      <c r="M32" s="461"/>
    </row>
    <row r="33" spans="1:15" x14ac:dyDescent="0.2">
      <c r="A33" s="471" t="s">
        <v>431</v>
      </c>
      <c r="B33" s="469"/>
      <c r="C33" s="469"/>
      <c r="D33" s="469"/>
      <c r="E33" s="469"/>
      <c r="F33" s="469"/>
      <c r="G33" s="469"/>
      <c r="H33" s="469"/>
      <c r="I33" s="469"/>
      <c r="J33" s="469"/>
      <c r="K33" s="469"/>
      <c r="L33" s="469"/>
      <c r="M33" s="469"/>
    </row>
    <row r="34" spans="1:15" x14ac:dyDescent="0.2">
      <c r="A34" s="344"/>
      <c r="B34" s="344"/>
      <c r="C34" s="344"/>
      <c r="D34" s="344"/>
      <c r="E34" s="344"/>
      <c r="F34" s="344"/>
      <c r="G34" s="344"/>
      <c r="H34" s="344"/>
      <c r="I34" s="344"/>
      <c r="J34" s="344"/>
      <c r="K34" s="344"/>
      <c r="L34" s="344"/>
      <c r="M34" s="344"/>
    </row>
    <row r="35" spans="1:15" x14ac:dyDescent="0.2">
      <c r="A35" s="104" t="s">
        <v>65</v>
      </c>
    </row>
    <row r="36" spans="1:15" x14ac:dyDescent="0.2">
      <c r="A36" t="s">
        <v>68</v>
      </c>
    </row>
    <row r="37" spans="1:15" x14ac:dyDescent="0.2">
      <c r="A37" t="s">
        <v>66</v>
      </c>
    </row>
    <row r="38" spans="1:15" x14ac:dyDescent="0.2">
      <c r="A38" s="467" t="s">
        <v>230</v>
      </c>
      <c r="B38" s="468"/>
      <c r="C38" s="468"/>
      <c r="D38" s="468"/>
      <c r="E38" s="468"/>
      <c r="F38" s="468"/>
      <c r="G38" s="468"/>
      <c r="H38" s="468"/>
      <c r="I38" s="468"/>
      <c r="J38" s="468"/>
      <c r="K38" s="468"/>
      <c r="L38" s="469"/>
      <c r="M38" s="469"/>
    </row>
    <row r="39" spans="1:15" ht="25.5" customHeight="1" x14ac:dyDescent="0.2">
      <c r="A39" s="468"/>
      <c r="B39" s="468"/>
      <c r="C39" s="468"/>
      <c r="D39" s="468"/>
      <c r="E39" s="468"/>
      <c r="F39" s="468"/>
      <c r="G39" s="468"/>
      <c r="H39" s="468"/>
      <c r="I39" s="468"/>
      <c r="J39" s="468"/>
      <c r="K39" s="468"/>
      <c r="L39" s="469"/>
      <c r="M39" s="469"/>
    </row>
    <row r="41" spans="1:15" x14ac:dyDescent="0.2">
      <c r="A41" s="155" t="s">
        <v>254</v>
      </c>
      <c r="B41" s="3"/>
      <c r="C41" s="3"/>
      <c r="D41" s="3"/>
      <c r="E41" s="3"/>
      <c r="F41" s="3"/>
      <c r="G41" s="3"/>
      <c r="H41" s="3"/>
      <c r="I41" s="3"/>
      <c r="J41" s="3"/>
      <c r="K41" s="3"/>
      <c r="L41" s="3"/>
      <c r="M41" s="3"/>
      <c r="N41" s="3"/>
      <c r="O41" s="3"/>
    </row>
    <row r="42" spans="1:15" x14ac:dyDescent="0.2">
      <c r="A42" s="470" t="s">
        <v>365</v>
      </c>
      <c r="B42" s="461"/>
      <c r="C42" s="461"/>
      <c r="D42" s="461"/>
      <c r="E42" s="461"/>
      <c r="F42" s="461"/>
      <c r="G42" s="461"/>
      <c r="H42" s="461"/>
      <c r="I42" s="461"/>
      <c r="J42" s="461"/>
      <c r="K42" s="461"/>
      <c r="L42" s="461"/>
      <c r="M42" s="461"/>
      <c r="N42" s="3"/>
      <c r="O42" s="3"/>
    </row>
    <row r="43" spans="1:15" x14ac:dyDescent="0.2">
      <c r="A43" s="461"/>
      <c r="B43" s="461"/>
      <c r="C43" s="461"/>
      <c r="D43" s="461"/>
      <c r="E43" s="461"/>
      <c r="F43" s="461"/>
      <c r="G43" s="461"/>
      <c r="H43" s="461"/>
      <c r="I43" s="461"/>
      <c r="J43" s="461"/>
      <c r="K43" s="461"/>
      <c r="L43" s="461"/>
      <c r="M43" s="461"/>
      <c r="N43" s="3"/>
      <c r="O43" s="3"/>
    </row>
    <row r="44" spans="1:15" x14ac:dyDescent="0.2">
      <c r="A44" s="216"/>
      <c r="B44" s="216"/>
      <c r="C44" s="216"/>
      <c r="D44" s="216"/>
      <c r="E44" s="216"/>
      <c r="F44" s="216"/>
      <c r="G44" s="216"/>
      <c r="H44" s="216"/>
      <c r="I44" s="216"/>
      <c r="J44" s="216"/>
      <c r="K44" s="216"/>
      <c r="L44" s="216"/>
      <c r="M44" s="216"/>
      <c r="N44" s="3"/>
      <c r="O44" s="3"/>
    </row>
    <row r="45" spans="1:15" x14ac:dyDescent="0.2">
      <c r="A45" s="106" t="s">
        <v>77</v>
      </c>
      <c r="B45" s="3"/>
      <c r="C45" s="3"/>
      <c r="D45" s="3"/>
      <c r="E45" s="3"/>
      <c r="F45" s="3"/>
      <c r="G45" s="3"/>
      <c r="H45" s="3"/>
      <c r="I45" s="3"/>
      <c r="J45" s="3"/>
      <c r="K45" s="3"/>
      <c r="L45" s="3"/>
      <c r="M45" s="3"/>
      <c r="N45" s="3"/>
      <c r="O45" s="3"/>
    </row>
    <row r="46" spans="1:15" x14ac:dyDescent="0.2">
      <c r="B46" s="3"/>
      <c r="D46" s="3"/>
    </row>
    <row r="47" spans="1:15" x14ac:dyDescent="0.2">
      <c r="A47" s="6" t="s">
        <v>70</v>
      </c>
      <c r="C47" s="3"/>
      <c r="D47" s="106" t="s">
        <v>200</v>
      </c>
    </row>
    <row r="48" spans="1:15" x14ac:dyDescent="0.2">
      <c r="D48" s="460" t="s">
        <v>369</v>
      </c>
      <c r="E48" s="461"/>
      <c r="F48" s="461"/>
      <c r="G48" s="461"/>
      <c r="H48" s="461"/>
      <c r="I48" s="461"/>
      <c r="J48" s="461"/>
      <c r="K48" s="461"/>
      <c r="L48" s="461"/>
      <c r="M48" s="461"/>
    </row>
    <row r="49" spans="1:13" x14ac:dyDescent="0.2">
      <c r="D49" s="461"/>
      <c r="E49" s="461"/>
      <c r="F49" s="461"/>
      <c r="G49" s="461"/>
      <c r="H49" s="461"/>
      <c r="I49" s="461"/>
      <c r="J49" s="461"/>
      <c r="K49" s="461"/>
      <c r="L49" s="461"/>
      <c r="M49" s="461"/>
    </row>
    <row r="50" spans="1:13" x14ac:dyDescent="0.2">
      <c r="D50" s="460" t="s">
        <v>206</v>
      </c>
      <c r="E50" s="461"/>
      <c r="F50" s="461"/>
      <c r="G50" s="461"/>
      <c r="H50" s="461"/>
      <c r="I50" s="461"/>
      <c r="J50" s="461"/>
      <c r="K50" s="461"/>
      <c r="L50" s="461"/>
      <c r="M50" s="461"/>
    </row>
    <row r="51" spans="1:13" x14ac:dyDescent="0.2">
      <c r="D51" s="461"/>
      <c r="E51" s="461"/>
      <c r="F51" s="461"/>
      <c r="G51" s="461"/>
      <c r="H51" s="461"/>
      <c r="I51" s="461"/>
      <c r="J51" s="461"/>
      <c r="K51" s="461"/>
      <c r="L51" s="461"/>
      <c r="M51" s="461"/>
    </row>
    <row r="52" spans="1:13" x14ac:dyDescent="0.2">
      <c r="D52" s="216"/>
      <c r="E52" s="216"/>
      <c r="F52" s="216"/>
      <c r="G52" s="216"/>
      <c r="H52" s="216"/>
      <c r="I52" s="216"/>
      <c r="J52" s="216"/>
      <c r="K52" s="216"/>
      <c r="L52" s="216"/>
      <c r="M52" s="216"/>
    </row>
    <row r="53" spans="1:13" x14ac:dyDescent="0.2">
      <c r="A53" s="104" t="s">
        <v>388</v>
      </c>
      <c r="D53" s="460" t="s">
        <v>501</v>
      </c>
      <c r="E53" s="461"/>
      <c r="F53" s="461"/>
      <c r="G53" s="461"/>
      <c r="H53" s="461"/>
      <c r="I53" s="461"/>
      <c r="J53" s="461"/>
      <c r="K53" s="461"/>
      <c r="L53" s="461"/>
      <c r="M53" s="461"/>
    </row>
    <row r="54" spans="1:13" x14ac:dyDescent="0.2">
      <c r="D54" s="461"/>
      <c r="E54" s="461"/>
      <c r="F54" s="461"/>
      <c r="G54" s="461"/>
      <c r="H54" s="461"/>
      <c r="I54" s="461"/>
      <c r="J54" s="461"/>
      <c r="K54" s="461"/>
      <c r="L54" s="461"/>
      <c r="M54" s="461"/>
    </row>
    <row r="55" spans="1:13" x14ac:dyDescent="0.2">
      <c r="D55" s="237"/>
      <c r="E55" s="237"/>
      <c r="F55" s="237"/>
      <c r="G55" s="237"/>
      <c r="H55" s="237"/>
      <c r="I55" s="237"/>
      <c r="J55" s="237"/>
      <c r="K55" s="237"/>
      <c r="L55" s="237"/>
      <c r="M55" s="237"/>
    </row>
    <row r="56" spans="1:13" x14ac:dyDescent="0.2">
      <c r="A56" s="470" t="s">
        <v>403</v>
      </c>
      <c r="B56" s="470"/>
      <c r="C56" s="470"/>
      <c r="D56" s="470"/>
      <c r="E56" s="470"/>
      <c r="F56" s="470"/>
      <c r="G56" s="470"/>
      <c r="H56" s="470"/>
      <c r="I56" s="470"/>
      <c r="J56" s="470"/>
      <c r="K56" s="470"/>
      <c r="L56" s="470"/>
      <c r="M56" s="470"/>
    </row>
    <row r="57" spans="1:13" x14ac:dyDescent="0.2">
      <c r="A57" s="470"/>
      <c r="B57" s="470"/>
      <c r="C57" s="470"/>
      <c r="D57" s="470"/>
      <c r="E57" s="470"/>
      <c r="F57" s="470"/>
      <c r="G57" s="470"/>
      <c r="H57" s="470"/>
      <c r="I57" s="470"/>
      <c r="J57" s="470"/>
      <c r="K57" s="470"/>
      <c r="L57" s="470"/>
      <c r="M57" s="470"/>
    </row>
    <row r="58" spans="1:13" x14ac:dyDescent="0.2">
      <c r="A58" s="216"/>
      <c r="B58" s="216"/>
      <c r="C58" s="216"/>
      <c r="D58" s="216"/>
      <c r="E58" s="216"/>
      <c r="F58" s="216"/>
      <c r="G58" s="216"/>
      <c r="H58" s="216"/>
      <c r="I58" s="216"/>
      <c r="J58" s="216"/>
      <c r="K58" s="216"/>
      <c r="L58" s="216"/>
      <c r="M58" s="216"/>
    </row>
    <row r="59" spans="1:13" x14ac:dyDescent="0.2">
      <c r="A59" s="460" t="s">
        <v>370</v>
      </c>
      <c r="B59" s="461"/>
      <c r="C59" s="461"/>
      <c r="D59" s="461"/>
      <c r="E59" s="461"/>
      <c r="F59" s="461"/>
      <c r="G59" s="461"/>
      <c r="H59" s="461"/>
      <c r="I59" s="461"/>
      <c r="J59" s="461"/>
      <c r="K59" s="461"/>
      <c r="L59" s="461"/>
      <c r="M59" s="461"/>
    </row>
    <row r="60" spans="1:13" x14ac:dyDescent="0.2">
      <c r="A60" s="461"/>
      <c r="B60" s="461"/>
      <c r="C60" s="461"/>
      <c r="D60" s="461"/>
      <c r="E60" s="461"/>
      <c r="F60" s="461"/>
      <c r="G60" s="461"/>
      <c r="H60" s="461"/>
      <c r="I60" s="461"/>
      <c r="J60" s="461"/>
      <c r="K60" s="461"/>
      <c r="L60" s="461"/>
      <c r="M60" s="461"/>
    </row>
    <row r="61" spans="1:13" x14ac:dyDescent="0.2">
      <c r="A61" s="4"/>
    </row>
    <row r="62" spans="1:13" x14ac:dyDescent="0.2">
      <c r="A62" s="460" t="s">
        <v>502</v>
      </c>
      <c r="B62" s="461"/>
      <c r="C62" s="461"/>
      <c r="D62" s="461"/>
      <c r="E62" s="461"/>
      <c r="F62" s="461"/>
      <c r="G62" s="461"/>
      <c r="H62" s="461"/>
      <c r="I62" s="461"/>
      <c r="J62" s="461"/>
      <c r="K62" s="461"/>
      <c r="L62" s="461"/>
      <c r="M62" s="461"/>
    </row>
    <row r="63" spans="1:13" x14ac:dyDescent="0.2">
      <c r="A63" s="461"/>
      <c r="B63" s="461"/>
      <c r="C63" s="461"/>
      <c r="D63" s="461"/>
      <c r="E63" s="461"/>
      <c r="F63" s="461"/>
      <c r="G63" s="461"/>
      <c r="H63" s="461"/>
      <c r="I63" s="461"/>
      <c r="J63" s="461"/>
      <c r="K63" s="461"/>
      <c r="L63" s="461"/>
      <c r="M63" s="461"/>
    </row>
    <row r="64" spans="1:13" ht="13.5" thickBot="1" x14ac:dyDescent="0.25"/>
    <row r="65" spans="1:13" ht="13.5" thickBot="1" x14ac:dyDescent="0.25">
      <c r="A65" s="436" t="s">
        <v>371</v>
      </c>
      <c r="B65" s="456"/>
      <c r="C65" s="456"/>
      <c r="D65" s="456"/>
      <c r="E65" s="456"/>
      <c r="F65" s="456"/>
      <c r="G65" s="456"/>
      <c r="H65" s="456"/>
      <c r="I65" s="456"/>
      <c r="J65" s="456"/>
      <c r="K65" s="456"/>
      <c r="L65" s="456"/>
      <c r="M65" s="457"/>
    </row>
    <row r="66" spans="1:13" x14ac:dyDescent="0.2">
      <c r="A66" s="276"/>
      <c r="B66" s="277"/>
      <c r="C66" s="277"/>
      <c r="D66" s="277"/>
      <c r="E66" s="277"/>
      <c r="F66" s="277"/>
      <c r="G66" s="277"/>
      <c r="H66" s="277"/>
      <c r="I66" s="277"/>
      <c r="J66" s="277"/>
      <c r="K66" s="277"/>
      <c r="L66" s="277"/>
      <c r="M66" s="277"/>
    </row>
    <row r="67" spans="1:13" x14ac:dyDescent="0.2">
      <c r="A67" s="52" t="s">
        <v>372</v>
      </c>
    </row>
    <row r="69" spans="1:13" x14ac:dyDescent="0.2">
      <c r="A69" s="106" t="s">
        <v>373</v>
      </c>
      <c r="B69" s="106"/>
      <c r="C69" s="106" t="s">
        <v>374</v>
      </c>
      <c r="D69" s="106" t="s">
        <v>402</v>
      </c>
      <c r="E69" s="106"/>
      <c r="F69" s="106"/>
      <c r="G69" s="106"/>
      <c r="H69" s="106"/>
      <c r="I69" s="106"/>
      <c r="J69" s="106"/>
      <c r="K69" s="106"/>
      <c r="L69" s="106"/>
    </row>
    <row r="70" spans="1:13" x14ac:dyDescent="0.2">
      <c r="A70" s="106"/>
      <c r="B70" s="106"/>
      <c r="C70" s="106" t="s">
        <v>376</v>
      </c>
      <c r="D70" s="106" t="s">
        <v>375</v>
      </c>
      <c r="E70" s="106"/>
      <c r="F70" s="106"/>
      <c r="G70" s="106"/>
      <c r="H70" s="106"/>
      <c r="I70" s="106"/>
      <c r="J70" s="106"/>
      <c r="K70" s="106"/>
      <c r="L70" s="106"/>
    </row>
    <row r="71" spans="1:13" x14ac:dyDescent="0.2">
      <c r="A71" s="106"/>
      <c r="B71" s="106"/>
      <c r="C71" s="106" t="s">
        <v>411</v>
      </c>
      <c r="D71" s="106"/>
      <c r="E71" s="106"/>
      <c r="F71" s="106"/>
      <c r="G71" s="106"/>
      <c r="H71" s="106"/>
      <c r="I71" s="106"/>
      <c r="J71" s="106"/>
      <c r="K71" s="106"/>
      <c r="L71" s="106"/>
    </row>
    <row r="73" spans="1:13" x14ac:dyDescent="0.2">
      <c r="A73" s="52" t="s">
        <v>404</v>
      </c>
    </row>
    <row r="74" spans="1:13" x14ac:dyDescent="0.2">
      <c r="A74" s="52"/>
      <c r="B74" s="52" t="s">
        <v>405</v>
      </c>
    </row>
    <row r="75" spans="1:13" x14ac:dyDescent="0.2">
      <c r="A75" s="52"/>
      <c r="B75" s="52" t="s">
        <v>406</v>
      </c>
      <c r="C75" s="460" t="s">
        <v>503</v>
      </c>
      <c r="D75" s="461"/>
      <c r="E75" s="461"/>
      <c r="F75" s="461"/>
      <c r="G75" s="461"/>
      <c r="H75" s="461"/>
      <c r="I75" s="461"/>
      <c r="J75" s="461"/>
      <c r="K75" s="461"/>
      <c r="L75" s="461"/>
      <c r="M75" s="461"/>
    </row>
    <row r="76" spans="1:13" x14ac:dyDescent="0.2">
      <c r="A76" s="52"/>
      <c r="B76" s="52"/>
      <c r="C76" s="461"/>
      <c r="D76" s="461"/>
      <c r="E76" s="461"/>
      <c r="F76" s="461"/>
      <c r="G76" s="461"/>
      <c r="H76" s="461"/>
      <c r="I76" s="461"/>
      <c r="J76" s="461"/>
      <c r="K76" s="461"/>
      <c r="L76" s="461"/>
      <c r="M76" s="461"/>
    </row>
    <row r="77" spans="1:13" x14ac:dyDescent="0.2">
      <c r="A77" s="52"/>
      <c r="B77" s="52"/>
      <c r="C77" s="461"/>
      <c r="D77" s="461"/>
      <c r="E77" s="461"/>
      <c r="F77" s="461"/>
      <c r="G77" s="461"/>
      <c r="H77" s="461"/>
      <c r="I77" s="461"/>
      <c r="J77" s="461"/>
      <c r="K77" s="461"/>
      <c r="L77" s="461"/>
      <c r="M77" s="461"/>
    </row>
    <row r="78" spans="1:13" x14ac:dyDescent="0.2">
      <c r="B78" s="458" t="s">
        <v>407</v>
      </c>
      <c r="C78" s="458"/>
      <c r="D78" s="458"/>
      <c r="E78" s="458"/>
      <c r="F78" s="458"/>
      <c r="G78" s="458"/>
      <c r="H78" s="458"/>
      <c r="I78" s="458"/>
      <c r="J78" s="458"/>
      <c r="K78" s="459"/>
      <c r="L78" s="459"/>
      <c r="M78" s="459"/>
    </row>
    <row r="79" spans="1:13" x14ac:dyDescent="0.2">
      <c r="B79" s="458"/>
      <c r="C79" s="458"/>
      <c r="D79" s="458"/>
      <c r="E79" s="458"/>
      <c r="F79" s="458"/>
      <c r="G79" s="458"/>
      <c r="H79" s="458"/>
      <c r="I79" s="458"/>
      <c r="J79" s="458"/>
      <c r="K79" s="459"/>
      <c r="L79" s="459"/>
      <c r="M79" s="459"/>
    </row>
    <row r="80" spans="1:13" x14ac:dyDescent="0.2">
      <c r="B80" s="52" t="s">
        <v>408</v>
      </c>
    </row>
    <row r="81" spans="1:13" x14ac:dyDescent="0.2">
      <c r="B81" s="482" t="s">
        <v>409</v>
      </c>
      <c r="C81" s="483"/>
      <c r="D81" s="483"/>
      <c r="E81" s="483"/>
      <c r="F81" s="483"/>
      <c r="G81" s="483"/>
      <c r="H81" s="483"/>
      <c r="I81" s="483"/>
      <c r="J81" s="483"/>
      <c r="K81" s="483"/>
      <c r="L81" s="483"/>
      <c r="M81" s="483"/>
    </row>
    <row r="82" spans="1:13" x14ac:dyDescent="0.2">
      <c r="B82" s="483"/>
      <c r="C82" s="483"/>
      <c r="D82" s="483"/>
      <c r="E82" s="483"/>
      <c r="F82" s="483"/>
      <c r="G82" s="483"/>
      <c r="H82" s="483"/>
      <c r="I82" s="483"/>
      <c r="J82" s="483"/>
      <c r="K82" s="483"/>
      <c r="L82" s="483"/>
      <c r="M82" s="483"/>
    </row>
    <row r="83" spans="1:13" x14ac:dyDescent="0.2">
      <c r="B83" s="483"/>
      <c r="C83" s="483"/>
      <c r="D83" s="483"/>
      <c r="E83" s="483"/>
      <c r="F83" s="483"/>
      <c r="G83" s="483"/>
      <c r="H83" s="483"/>
      <c r="I83" s="483"/>
      <c r="J83" s="483"/>
      <c r="K83" s="483"/>
      <c r="L83" s="483"/>
      <c r="M83" s="483"/>
    </row>
    <row r="84" spans="1:13" x14ac:dyDescent="0.2">
      <c r="B84" s="483"/>
      <c r="C84" s="483"/>
      <c r="D84" s="483"/>
      <c r="E84" s="483"/>
      <c r="F84" s="483"/>
      <c r="G84" s="483"/>
      <c r="H84" s="483"/>
      <c r="I84" s="483"/>
      <c r="J84" s="483"/>
      <c r="K84" s="483"/>
      <c r="L84" s="483"/>
      <c r="M84" s="483"/>
    </row>
    <row r="85" spans="1:13" x14ac:dyDescent="0.2">
      <c r="B85" s="483"/>
      <c r="C85" s="483"/>
      <c r="D85" s="483"/>
      <c r="E85" s="483"/>
      <c r="F85" s="483"/>
      <c r="G85" s="483"/>
      <c r="H85" s="483"/>
      <c r="I85" s="483"/>
      <c r="J85" s="483"/>
      <c r="K85" s="483"/>
      <c r="L85" s="483"/>
      <c r="M85" s="483"/>
    </row>
    <row r="86" spans="1:13" x14ac:dyDescent="0.2">
      <c r="B86" s="483"/>
      <c r="C86" s="483"/>
      <c r="D86" s="483"/>
      <c r="E86" s="483"/>
      <c r="F86" s="483"/>
      <c r="G86" s="483"/>
      <c r="H86" s="483"/>
      <c r="I86" s="483"/>
      <c r="J86" s="483"/>
      <c r="K86" s="483"/>
      <c r="L86" s="483"/>
      <c r="M86" s="483"/>
    </row>
    <row r="87" spans="1:13" x14ac:dyDescent="0.2">
      <c r="B87" s="52" t="s">
        <v>410</v>
      </c>
    </row>
    <row r="88" spans="1:13" x14ac:dyDescent="0.2">
      <c r="B88" s="482" t="s">
        <v>412</v>
      </c>
      <c r="C88" s="483"/>
      <c r="D88" s="483"/>
      <c r="E88" s="483"/>
      <c r="F88" s="483"/>
      <c r="G88" s="483"/>
      <c r="H88" s="483"/>
      <c r="I88" s="483"/>
      <c r="J88" s="483"/>
      <c r="K88" s="483"/>
      <c r="L88" s="483"/>
      <c r="M88" s="483"/>
    </row>
    <row r="89" spans="1:13" x14ac:dyDescent="0.2">
      <c r="B89" s="483"/>
      <c r="C89" s="483"/>
      <c r="D89" s="483"/>
      <c r="E89" s="483"/>
      <c r="F89" s="483"/>
      <c r="G89" s="483"/>
      <c r="H89" s="483"/>
      <c r="I89" s="483"/>
      <c r="J89" s="483"/>
      <c r="K89" s="483"/>
      <c r="L89" s="483"/>
      <c r="M89" s="483"/>
    </row>
    <row r="90" spans="1:13" x14ac:dyDescent="0.2">
      <c r="B90" s="353"/>
      <c r="C90" s="353"/>
      <c r="D90" s="353"/>
      <c r="E90" s="353"/>
      <c r="F90" s="353"/>
      <c r="G90" s="353"/>
      <c r="H90" s="353"/>
      <c r="I90" s="353"/>
      <c r="J90" s="353"/>
      <c r="K90" s="353"/>
      <c r="L90" s="353"/>
      <c r="M90" s="353"/>
    </row>
    <row r="91" spans="1:13" x14ac:dyDescent="0.2">
      <c r="A91" s="52" t="s">
        <v>414</v>
      </c>
      <c r="B91" s="353"/>
      <c r="C91" s="353"/>
      <c r="D91" s="353"/>
      <c r="E91" s="353"/>
      <c r="F91" s="353"/>
      <c r="G91" s="353"/>
      <c r="H91" s="353"/>
      <c r="I91" s="353"/>
      <c r="J91" s="353"/>
      <c r="K91" s="353"/>
      <c r="L91" s="353"/>
      <c r="M91" s="353"/>
    </row>
    <row r="92" spans="1:13" x14ac:dyDescent="0.2">
      <c r="B92" s="480" t="s">
        <v>415</v>
      </c>
      <c r="C92" s="481"/>
      <c r="D92" s="481"/>
      <c r="E92" s="481"/>
      <c r="F92" s="481"/>
      <c r="G92" s="481"/>
      <c r="H92" s="481"/>
      <c r="I92" s="481"/>
      <c r="J92" s="481"/>
      <c r="K92" s="481"/>
      <c r="L92" s="481"/>
      <c r="M92" s="481"/>
    </row>
    <row r="93" spans="1:13" x14ac:dyDescent="0.2">
      <c r="B93" s="481"/>
      <c r="C93" s="481"/>
      <c r="D93" s="481"/>
      <c r="E93" s="481"/>
      <c r="F93" s="481"/>
      <c r="G93" s="481"/>
      <c r="H93" s="481"/>
      <c r="I93" s="481"/>
      <c r="J93" s="481"/>
      <c r="K93" s="481"/>
      <c r="L93" s="481"/>
      <c r="M93" s="481"/>
    </row>
    <row r="94" spans="1:13" x14ac:dyDescent="0.2">
      <c r="B94" s="353"/>
      <c r="C94" s="353"/>
      <c r="D94" s="353"/>
      <c r="E94" s="353"/>
      <c r="F94" s="353"/>
      <c r="G94" s="353"/>
      <c r="H94" s="353"/>
      <c r="I94" s="353"/>
      <c r="J94" s="353"/>
      <c r="K94" s="353"/>
      <c r="L94" s="353"/>
      <c r="M94" s="353"/>
    </row>
    <row r="95" spans="1:13" x14ac:dyDescent="0.2">
      <c r="A95" s="52" t="s">
        <v>504</v>
      </c>
      <c r="B95" s="384"/>
      <c r="C95" s="384"/>
      <c r="D95" s="384"/>
      <c r="E95" s="384"/>
      <c r="F95" s="384"/>
      <c r="G95" s="384"/>
      <c r="H95" s="384"/>
      <c r="I95" s="384"/>
      <c r="J95" s="384"/>
      <c r="K95" s="384"/>
      <c r="L95" s="384"/>
      <c r="M95" s="384"/>
    </row>
    <row r="96" spans="1:13" x14ac:dyDescent="0.2">
      <c r="B96" s="387" t="s">
        <v>505</v>
      </c>
      <c r="C96" s="383"/>
      <c r="D96" s="383"/>
      <c r="E96" s="383"/>
      <c r="F96" s="383"/>
      <c r="G96" s="383"/>
      <c r="H96" s="383"/>
      <c r="I96" s="383"/>
      <c r="J96" s="383"/>
      <c r="K96" s="383"/>
      <c r="L96" s="383"/>
      <c r="M96" s="383"/>
    </row>
    <row r="97" spans="1:13" x14ac:dyDescent="0.2">
      <c r="B97" s="478" t="s">
        <v>506</v>
      </c>
      <c r="C97" s="479"/>
      <c r="D97" s="479"/>
      <c r="E97" s="479"/>
      <c r="F97" s="479"/>
      <c r="G97" s="479"/>
      <c r="H97" s="479"/>
      <c r="I97" s="479"/>
      <c r="J97" s="479"/>
      <c r="K97" s="479"/>
      <c r="L97" s="479"/>
      <c r="M97" s="479"/>
    </row>
    <row r="98" spans="1:13" x14ac:dyDescent="0.2">
      <c r="B98" s="479"/>
      <c r="C98" s="479"/>
      <c r="D98" s="479"/>
      <c r="E98" s="479"/>
      <c r="F98" s="479"/>
      <c r="G98" s="479"/>
      <c r="H98" s="479"/>
      <c r="I98" s="479"/>
      <c r="J98" s="479"/>
      <c r="K98" s="479"/>
      <c r="L98" s="479"/>
      <c r="M98" s="479"/>
    </row>
    <row r="99" spans="1:13" x14ac:dyDescent="0.2">
      <c r="B99" s="384"/>
      <c r="C99" s="384"/>
      <c r="D99" s="384"/>
      <c r="E99" s="384"/>
      <c r="F99" s="384"/>
      <c r="G99" s="384"/>
      <c r="H99" s="384"/>
      <c r="I99" s="384"/>
      <c r="J99" s="384"/>
      <c r="K99" s="384"/>
      <c r="L99" s="384"/>
      <c r="M99" s="384"/>
    </row>
    <row r="100" spans="1:13" x14ac:dyDescent="0.2">
      <c r="B100" s="384"/>
      <c r="C100" s="384"/>
      <c r="D100" s="384"/>
      <c r="E100" s="384"/>
      <c r="F100" s="384"/>
      <c r="G100" s="384"/>
      <c r="H100" s="384"/>
      <c r="I100" s="384"/>
      <c r="J100" s="384"/>
      <c r="K100" s="384"/>
      <c r="L100" s="384"/>
      <c r="M100" s="384"/>
    </row>
    <row r="101" spans="1:13" x14ac:dyDescent="0.2">
      <c r="B101" s="384"/>
      <c r="C101" s="384"/>
      <c r="D101" s="384"/>
      <c r="E101" s="384"/>
      <c r="F101" s="384"/>
      <c r="G101" s="384"/>
      <c r="H101" s="384"/>
      <c r="I101" s="384"/>
      <c r="J101" s="384"/>
      <c r="K101" s="384"/>
      <c r="L101" s="384"/>
      <c r="M101" s="384"/>
    </row>
    <row r="102" spans="1:13" x14ac:dyDescent="0.2">
      <c r="A102" s="104" t="s">
        <v>435</v>
      </c>
    </row>
  </sheetData>
  <sheetProtection formatColumns="0"/>
  <mergeCells count="21">
    <mergeCell ref="B97:M98"/>
    <mergeCell ref="B92:M93"/>
    <mergeCell ref="C75:M77"/>
    <mergeCell ref="B81:M86"/>
    <mergeCell ref="B88:M89"/>
    <mergeCell ref="A65:M65"/>
    <mergeCell ref="B78:M79"/>
    <mergeCell ref="D53:M54"/>
    <mergeCell ref="A1:M1"/>
    <mergeCell ref="A62:M63"/>
    <mergeCell ref="A3:M3"/>
    <mergeCell ref="A38:M39"/>
    <mergeCell ref="A13:M14"/>
    <mergeCell ref="A59:M60"/>
    <mergeCell ref="D48:M49"/>
    <mergeCell ref="D50:M51"/>
    <mergeCell ref="A56:M57"/>
    <mergeCell ref="A42:M43"/>
    <mergeCell ref="A31:M32"/>
    <mergeCell ref="A33:M33"/>
    <mergeCell ref="A21:M22"/>
  </mergeCells>
  <phoneticPr fontId="10" type="noConversion"/>
  <pageMargins left="0.74803149606299213" right="0.74803149606299213" top="0.98425196850393704" bottom="0.98425196850393704" header="0" footer="0"/>
  <pageSetup paperSize="9" scale="6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65"/>
  <sheetViews>
    <sheetView workbookViewId="0"/>
  </sheetViews>
  <sheetFormatPr baseColWidth="10" defaultRowHeight="12.75" x14ac:dyDescent="0.2"/>
  <cols>
    <col min="1" max="1" width="6.5" customWidth="1"/>
    <col min="2" max="2" width="97.83203125" customWidth="1"/>
    <col min="3" max="3" width="27.5" customWidth="1"/>
    <col min="5" max="5" width="49.5" customWidth="1"/>
  </cols>
  <sheetData>
    <row r="1" spans="1:2" x14ac:dyDescent="0.2">
      <c r="A1" s="52"/>
    </row>
    <row r="2" spans="1:2" x14ac:dyDescent="0.2">
      <c r="A2" s="104" t="s">
        <v>318</v>
      </c>
    </row>
    <row r="3" spans="1:2" x14ac:dyDescent="0.2">
      <c r="A3" s="52"/>
      <c r="B3" t="s">
        <v>296</v>
      </c>
    </row>
    <row r="4" spans="1:2" x14ac:dyDescent="0.2">
      <c r="A4" s="52"/>
      <c r="B4" s="104" t="s">
        <v>309</v>
      </c>
    </row>
    <row r="5" spans="1:2" x14ac:dyDescent="0.2">
      <c r="A5" s="52" t="s">
        <v>107</v>
      </c>
      <c r="B5" t="s">
        <v>297</v>
      </c>
    </row>
    <row r="6" spans="1:2" x14ac:dyDescent="0.2">
      <c r="A6" s="52" t="s">
        <v>108</v>
      </c>
      <c r="B6" t="s">
        <v>298</v>
      </c>
    </row>
    <row r="7" spans="1:2" x14ac:dyDescent="0.2">
      <c r="A7" s="52" t="s">
        <v>109</v>
      </c>
      <c r="B7" t="s">
        <v>299</v>
      </c>
    </row>
    <row r="8" spans="1:2" x14ac:dyDescent="0.2">
      <c r="A8" s="52" t="s">
        <v>300</v>
      </c>
      <c r="B8" t="s">
        <v>301</v>
      </c>
    </row>
    <row r="9" spans="1:2" x14ac:dyDescent="0.2">
      <c r="A9" s="52" t="s">
        <v>106</v>
      </c>
      <c r="B9" t="s">
        <v>302</v>
      </c>
    </row>
    <row r="10" spans="1:2" x14ac:dyDescent="0.2">
      <c r="A10" s="52" t="s">
        <v>111</v>
      </c>
      <c r="B10" t="s">
        <v>303</v>
      </c>
    </row>
    <row r="11" spans="1:2" x14ac:dyDescent="0.2">
      <c r="A11" s="52" t="s">
        <v>112</v>
      </c>
      <c r="B11" t="s">
        <v>304</v>
      </c>
    </row>
    <row r="12" spans="1:2" x14ac:dyDescent="0.2">
      <c r="A12" s="52" t="s">
        <v>113</v>
      </c>
      <c r="B12" t="s">
        <v>305</v>
      </c>
    </row>
    <row r="13" spans="1:2" x14ac:dyDescent="0.2">
      <c r="A13" s="52" t="s">
        <v>114</v>
      </c>
      <c r="B13" t="s">
        <v>306</v>
      </c>
    </row>
    <row r="14" spans="1:2" x14ac:dyDescent="0.2">
      <c r="A14" s="52" t="s">
        <v>115</v>
      </c>
      <c r="B14" s="52" t="s">
        <v>398</v>
      </c>
    </row>
    <row r="15" spans="1:2" x14ac:dyDescent="0.2">
      <c r="A15" s="52" t="s">
        <v>117</v>
      </c>
      <c r="B15" t="s">
        <v>307</v>
      </c>
    </row>
    <row r="16" spans="1:2" x14ac:dyDescent="0.2">
      <c r="A16" s="52" t="s">
        <v>118</v>
      </c>
      <c r="B16" s="52" t="s">
        <v>308</v>
      </c>
    </row>
    <row r="17" spans="1:5" x14ac:dyDescent="0.2">
      <c r="A17" s="52" t="s">
        <v>119</v>
      </c>
      <c r="B17" s="52" t="s">
        <v>310</v>
      </c>
    </row>
    <row r="18" spans="1:5" x14ac:dyDescent="0.2">
      <c r="A18" s="52" t="s">
        <v>120</v>
      </c>
      <c r="B18" s="52" t="s">
        <v>311</v>
      </c>
    </row>
    <row r="19" spans="1:5" x14ac:dyDescent="0.2">
      <c r="A19" s="52" t="s">
        <v>312</v>
      </c>
      <c r="B19" s="52" t="s">
        <v>397</v>
      </c>
    </row>
    <row r="20" spans="1:5" x14ac:dyDescent="0.2">
      <c r="A20" s="52" t="s">
        <v>121</v>
      </c>
      <c r="B20" s="52" t="s">
        <v>314</v>
      </c>
    </row>
    <row r="21" spans="1:5" x14ac:dyDescent="0.2">
      <c r="A21" s="52" t="s">
        <v>122</v>
      </c>
      <c r="B21" s="52" t="s">
        <v>315</v>
      </c>
    </row>
    <row r="22" spans="1:5" x14ac:dyDescent="0.2">
      <c r="A22" s="52" t="s">
        <v>123</v>
      </c>
      <c r="B22" s="52" t="s">
        <v>316</v>
      </c>
    </row>
    <row r="23" spans="1:5" x14ac:dyDescent="0.2">
      <c r="A23" s="52" t="s">
        <v>313</v>
      </c>
      <c r="B23" s="52" t="s">
        <v>317</v>
      </c>
    </row>
    <row r="24" spans="1:5" x14ac:dyDescent="0.2">
      <c r="A24" s="52"/>
      <c r="B24" s="52"/>
    </row>
    <row r="25" spans="1:5" x14ac:dyDescent="0.2">
      <c r="A25" s="104" t="s">
        <v>319</v>
      </c>
      <c r="B25" s="52"/>
    </row>
    <row r="26" spans="1:5" x14ac:dyDescent="0.2">
      <c r="A26" s="52"/>
      <c r="B26" s="482" t="s">
        <v>367</v>
      </c>
      <c r="C26" s="483"/>
      <c r="D26" s="483"/>
      <c r="E26" s="483"/>
    </row>
    <row r="27" spans="1:5" x14ac:dyDescent="0.2">
      <c r="A27" s="52"/>
      <c r="B27" s="483"/>
      <c r="C27" s="483"/>
      <c r="D27" s="483"/>
      <c r="E27" s="483"/>
    </row>
    <row r="28" spans="1:5" x14ac:dyDescent="0.2">
      <c r="A28" s="52"/>
    </row>
    <row r="29" spans="1:5" x14ac:dyDescent="0.2">
      <c r="A29" s="104" t="s">
        <v>323</v>
      </c>
    </row>
    <row r="30" spans="1:5" x14ac:dyDescent="0.2">
      <c r="A30" s="104"/>
      <c r="B30" s="482" t="s">
        <v>320</v>
      </c>
      <c r="C30" s="483"/>
      <c r="D30" s="483"/>
      <c r="E30" s="483"/>
    </row>
    <row r="31" spans="1:5" x14ac:dyDescent="0.2">
      <c r="A31" s="104"/>
      <c r="B31" s="483"/>
      <c r="C31" s="483"/>
      <c r="D31" s="483"/>
      <c r="E31" s="483"/>
    </row>
    <row r="32" spans="1:5" x14ac:dyDescent="0.2">
      <c r="A32" s="104"/>
      <c r="B32" s="52" t="s">
        <v>400</v>
      </c>
    </row>
    <row r="33" spans="1:8" x14ac:dyDescent="0.2">
      <c r="A33" s="104"/>
      <c r="B33" s="52" t="s">
        <v>321</v>
      </c>
    </row>
    <row r="34" spans="1:8" x14ac:dyDescent="0.2">
      <c r="A34" s="52" t="s">
        <v>107</v>
      </c>
      <c r="B34" s="52" t="s">
        <v>322</v>
      </c>
    </row>
    <row r="35" spans="1:8" x14ac:dyDescent="0.2">
      <c r="A35" s="52" t="s">
        <v>108</v>
      </c>
      <c r="B35" s="52" t="s">
        <v>401</v>
      </c>
    </row>
    <row r="36" spans="1:8" x14ac:dyDescent="0.2">
      <c r="A36" s="104"/>
    </row>
    <row r="37" spans="1:8" x14ac:dyDescent="0.2">
      <c r="A37" s="104" t="s">
        <v>324</v>
      </c>
    </row>
    <row r="38" spans="1:8" x14ac:dyDescent="0.2">
      <c r="A38" s="58" t="s">
        <v>184</v>
      </c>
      <c r="B38" s="58" t="s">
        <v>157</v>
      </c>
      <c r="C38" s="50" t="s">
        <v>159</v>
      </c>
      <c r="D38" s="50" t="s">
        <v>163</v>
      </c>
      <c r="E38" s="50" t="s">
        <v>165</v>
      </c>
    </row>
    <row r="39" spans="1:8" x14ac:dyDescent="0.2">
      <c r="A39" s="61" t="s">
        <v>107</v>
      </c>
      <c r="B39" s="62" t="s">
        <v>158</v>
      </c>
      <c r="C39" s="63"/>
      <c r="D39" s="63" t="s">
        <v>164</v>
      </c>
      <c r="E39" s="58" t="s">
        <v>243</v>
      </c>
      <c r="H39" s="52"/>
    </row>
    <row r="40" spans="1:8" ht="25.5" x14ac:dyDescent="0.2">
      <c r="A40" s="61" t="s">
        <v>108</v>
      </c>
      <c r="B40" s="62" t="s">
        <v>160</v>
      </c>
      <c r="C40" s="63" t="s">
        <v>162</v>
      </c>
      <c r="D40" s="63" t="s">
        <v>164</v>
      </c>
      <c r="E40" s="58" t="s">
        <v>243</v>
      </c>
      <c r="H40" s="52"/>
    </row>
    <row r="41" spans="1:8" ht="38.25" customHeight="1" x14ac:dyDescent="0.2">
      <c r="A41" s="61" t="s">
        <v>109</v>
      </c>
      <c r="B41" s="62" t="s">
        <v>161</v>
      </c>
      <c r="C41" s="63" t="s">
        <v>162</v>
      </c>
      <c r="D41" s="63" t="s">
        <v>164</v>
      </c>
      <c r="E41" s="62" t="s">
        <v>181</v>
      </c>
      <c r="F41" s="52"/>
    </row>
    <row r="42" spans="1:8" ht="25.5" x14ac:dyDescent="0.2">
      <c r="A42" s="61" t="s">
        <v>166</v>
      </c>
      <c r="B42" s="62" t="s">
        <v>168</v>
      </c>
      <c r="C42" s="63" t="s">
        <v>162</v>
      </c>
      <c r="D42" s="62" t="s">
        <v>25</v>
      </c>
      <c r="E42" s="62" t="s">
        <v>171</v>
      </c>
      <c r="H42" s="52"/>
    </row>
    <row r="43" spans="1:8" x14ac:dyDescent="0.2">
      <c r="A43" s="64" t="s">
        <v>167</v>
      </c>
      <c r="B43" s="62" t="s">
        <v>169</v>
      </c>
      <c r="C43" s="63"/>
      <c r="D43" s="62" t="s">
        <v>25</v>
      </c>
      <c r="E43" s="62" t="s">
        <v>171</v>
      </c>
      <c r="H43" s="52"/>
    </row>
    <row r="44" spans="1:8" ht="25.5" x14ac:dyDescent="0.2">
      <c r="A44" s="64" t="s">
        <v>183</v>
      </c>
      <c r="B44" s="62" t="s">
        <v>170</v>
      </c>
      <c r="C44" s="63"/>
      <c r="D44" s="62" t="s">
        <v>25</v>
      </c>
      <c r="E44" s="62" t="s">
        <v>171</v>
      </c>
      <c r="H44" s="52"/>
    </row>
    <row r="45" spans="1:8" ht="25.5" x14ac:dyDescent="0.2">
      <c r="A45" s="61" t="s">
        <v>106</v>
      </c>
      <c r="B45" s="62" t="s">
        <v>110</v>
      </c>
      <c r="C45" s="63" t="s">
        <v>162</v>
      </c>
      <c r="D45" s="63" t="s">
        <v>164</v>
      </c>
      <c r="E45" s="62" t="s">
        <v>171</v>
      </c>
    </row>
    <row r="46" spans="1:8" ht="25.5" x14ac:dyDescent="0.2">
      <c r="A46" s="61" t="s">
        <v>111</v>
      </c>
      <c r="B46" s="62" t="s">
        <v>399</v>
      </c>
      <c r="C46" s="62" t="s">
        <v>172</v>
      </c>
      <c r="D46" s="63" t="s">
        <v>164</v>
      </c>
      <c r="E46" s="63"/>
    </row>
    <row r="47" spans="1:8" ht="25.5" x14ac:dyDescent="0.2">
      <c r="A47" s="61" t="s">
        <v>112</v>
      </c>
      <c r="B47" s="62" t="s">
        <v>24</v>
      </c>
      <c r="C47" s="63"/>
      <c r="D47" s="63" t="s">
        <v>164</v>
      </c>
      <c r="E47" s="65" t="s">
        <v>212</v>
      </c>
    </row>
    <row r="48" spans="1:8" x14ac:dyDescent="0.2">
      <c r="A48" s="61" t="s">
        <v>113</v>
      </c>
      <c r="B48" s="62" t="s">
        <v>173</v>
      </c>
      <c r="C48" s="62" t="s">
        <v>175</v>
      </c>
      <c r="D48" s="63" t="s">
        <v>164</v>
      </c>
      <c r="E48" s="62" t="s">
        <v>174</v>
      </c>
    </row>
    <row r="49" spans="1:8" x14ac:dyDescent="0.2">
      <c r="A49" s="61" t="s">
        <v>114</v>
      </c>
      <c r="B49" s="62" t="s">
        <v>176</v>
      </c>
      <c r="C49" s="63"/>
      <c r="D49" s="63" t="s">
        <v>164</v>
      </c>
      <c r="E49" s="58" t="s">
        <v>243</v>
      </c>
      <c r="H49" s="52"/>
    </row>
    <row r="50" spans="1:8" ht="25.5" x14ac:dyDescent="0.2">
      <c r="A50" s="61" t="s">
        <v>115</v>
      </c>
      <c r="B50" s="62" t="s">
        <v>116</v>
      </c>
      <c r="C50" s="63"/>
      <c r="D50" s="62" t="s">
        <v>25</v>
      </c>
      <c r="E50" s="66" t="s">
        <v>182</v>
      </c>
      <c r="H50" s="52"/>
    </row>
    <row r="51" spans="1:8" x14ac:dyDescent="0.2">
      <c r="A51" s="61" t="s">
        <v>117</v>
      </c>
      <c r="B51" s="62" t="s">
        <v>177</v>
      </c>
      <c r="C51" s="63"/>
      <c r="D51" s="63" t="s">
        <v>164</v>
      </c>
      <c r="E51" s="62" t="s">
        <v>171</v>
      </c>
    </row>
    <row r="52" spans="1:8" x14ac:dyDescent="0.2">
      <c r="A52" s="61" t="s">
        <v>118</v>
      </c>
      <c r="B52" s="62" t="s">
        <v>178</v>
      </c>
      <c r="C52" s="63"/>
      <c r="D52" s="63" t="s">
        <v>164</v>
      </c>
      <c r="E52" s="63"/>
    </row>
    <row r="53" spans="1:8" x14ac:dyDescent="0.2">
      <c r="A53" s="61" t="s">
        <v>119</v>
      </c>
      <c r="B53" s="62" t="s">
        <v>325</v>
      </c>
      <c r="C53" s="63"/>
      <c r="D53" s="63" t="s">
        <v>164</v>
      </c>
      <c r="E53" s="62" t="s">
        <v>174</v>
      </c>
    </row>
    <row r="54" spans="1:8" x14ac:dyDescent="0.2">
      <c r="A54" s="61" t="s">
        <v>120</v>
      </c>
      <c r="B54" s="62" t="s">
        <v>326</v>
      </c>
      <c r="C54" s="63"/>
      <c r="D54" s="63" t="s">
        <v>164</v>
      </c>
      <c r="E54" s="58"/>
      <c r="H54" s="52"/>
    </row>
    <row r="55" spans="1:8" ht="25.5" x14ac:dyDescent="0.2">
      <c r="A55" s="61" t="s">
        <v>121</v>
      </c>
      <c r="B55" s="62" t="s">
        <v>179</v>
      </c>
      <c r="C55" s="62"/>
      <c r="D55" s="63" t="s">
        <v>164</v>
      </c>
      <c r="E55" s="62" t="s">
        <v>327</v>
      </c>
    </row>
    <row r="56" spans="1:8" x14ac:dyDescent="0.2">
      <c r="A56" s="61" t="s">
        <v>122</v>
      </c>
      <c r="B56" s="62" t="s">
        <v>180</v>
      </c>
      <c r="C56" s="63"/>
      <c r="D56" s="62" t="s">
        <v>25</v>
      </c>
      <c r="E56" s="63"/>
      <c r="H56" s="52"/>
    </row>
    <row r="57" spans="1:8" x14ac:dyDescent="0.2">
      <c r="A57" s="58" t="s">
        <v>123</v>
      </c>
      <c r="B57" s="59" t="s">
        <v>124</v>
      </c>
      <c r="C57" s="60"/>
      <c r="D57" s="63" t="s">
        <v>164</v>
      </c>
      <c r="E57" s="58" t="s">
        <v>242</v>
      </c>
    </row>
    <row r="58" spans="1:8" x14ac:dyDescent="0.2">
      <c r="B58" s="57"/>
      <c r="C58" s="57"/>
    </row>
    <row r="59" spans="1:8" x14ac:dyDescent="0.2">
      <c r="A59" s="104" t="s">
        <v>328</v>
      </c>
      <c r="B59" s="57"/>
      <c r="C59" s="57"/>
    </row>
    <row r="60" spans="1:8" x14ac:dyDescent="0.2">
      <c r="B60" s="148" t="s">
        <v>329</v>
      </c>
      <c r="C60" s="148"/>
    </row>
    <row r="61" spans="1:8" x14ac:dyDescent="0.2">
      <c r="C61" s="57"/>
    </row>
    <row r="62" spans="1:8" x14ac:dyDescent="0.2">
      <c r="A62" s="52"/>
      <c r="C62" s="57"/>
    </row>
    <row r="63" spans="1:8" x14ac:dyDescent="0.2">
      <c r="B63" s="52"/>
      <c r="C63" s="57"/>
    </row>
    <row r="64" spans="1:8" x14ac:dyDescent="0.2">
      <c r="B64" s="52"/>
      <c r="C64" s="57"/>
    </row>
    <row r="65" spans="3:3" x14ac:dyDescent="0.2">
      <c r="C65" s="57"/>
    </row>
  </sheetData>
  <sheetProtection password="9F9F" sheet="1" objects="1" scenarios="1"/>
  <mergeCells count="2">
    <mergeCell ref="B26:E27"/>
    <mergeCell ref="B30:E31"/>
  </mergeCells>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G25"/>
  <sheetViews>
    <sheetView workbookViewId="0"/>
  </sheetViews>
  <sheetFormatPr baseColWidth="10" defaultRowHeight="12.75" x14ac:dyDescent="0.2"/>
  <cols>
    <col min="2" max="2" width="11.6640625" customWidth="1"/>
    <col min="5" max="5" width="26.5" customWidth="1"/>
    <col min="6" max="6" width="15.5" customWidth="1"/>
    <col min="7" max="7" width="15.33203125" customWidth="1"/>
  </cols>
  <sheetData>
    <row r="2" spans="1:7" x14ac:dyDescent="0.2">
      <c r="B2" s="104" t="s">
        <v>262</v>
      </c>
    </row>
    <row r="3" spans="1:7" x14ac:dyDescent="0.2">
      <c r="G3" s="163" t="s">
        <v>275</v>
      </c>
    </row>
    <row r="4" spans="1:7" x14ac:dyDescent="0.2">
      <c r="A4">
        <v>1</v>
      </c>
      <c r="B4" t="s">
        <v>263</v>
      </c>
      <c r="D4" s="7"/>
      <c r="F4" t="s">
        <v>264</v>
      </c>
      <c r="G4" t="s">
        <v>295</v>
      </c>
    </row>
    <row r="5" spans="1:7" x14ac:dyDescent="0.2">
      <c r="A5">
        <v>2</v>
      </c>
      <c r="B5" t="s">
        <v>265</v>
      </c>
      <c r="F5" t="s">
        <v>266</v>
      </c>
      <c r="G5" t="s">
        <v>295</v>
      </c>
    </row>
    <row r="6" spans="1:7" x14ac:dyDescent="0.2">
      <c r="A6">
        <v>3</v>
      </c>
      <c r="B6" t="s">
        <v>267</v>
      </c>
      <c r="D6" s="7"/>
      <c r="F6" t="s">
        <v>268</v>
      </c>
      <c r="G6" t="s">
        <v>295</v>
      </c>
    </row>
    <row r="7" spans="1:7" x14ac:dyDescent="0.2">
      <c r="A7">
        <v>4</v>
      </c>
      <c r="B7" t="s">
        <v>269</v>
      </c>
      <c r="D7" s="7"/>
      <c r="F7" t="s">
        <v>270</v>
      </c>
      <c r="G7" t="s">
        <v>295</v>
      </c>
    </row>
    <row r="8" spans="1:7" x14ac:dyDescent="0.2">
      <c r="A8">
        <v>5</v>
      </c>
      <c r="B8" t="s">
        <v>271</v>
      </c>
      <c r="F8" t="s">
        <v>268</v>
      </c>
      <c r="G8" t="s">
        <v>295</v>
      </c>
    </row>
    <row r="9" spans="1:7" x14ac:dyDescent="0.2">
      <c r="A9">
        <v>6</v>
      </c>
      <c r="B9" t="s">
        <v>272</v>
      </c>
      <c r="F9" t="s">
        <v>273</v>
      </c>
      <c r="G9" t="s">
        <v>295</v>
      </c>
    </row>
    <row r="10" spans="1:7" x14ac:dyDescent="0.2">
      <c r="A10">
        <v>7</v>
      </c>
      <c r="B10" t="s">
        <v>274</v>
      </c>
      <c r="G10" t="s">
        <v>295</v>
      </c>
    </row>
    <row r="11" spans="1:7" x14ac:dyDescent="0.2">
      <c r="A11">
        <v>8</v>
      </c>
      <c r="B11" t="s">
        <v>276</v>
      </c>
      <c r="F11" t="s">
        <v>277</v>
      </c>
      <c r="G11" t="s">
        <v>295</v>
      </c>
    </row>
    <row r="12" spans="1:7" x14ac:dyDescent="0.2">
      <c r="A12">
        <v>9</v>
      </c>
      <c r="B12" t="s">
        <v>278</v>
      </c>
      <c r="F12" t="s">
        <v>279</v>
      </c>
    </row>
    <row r="13" spans="1:7" x14ac:dyDescent="0.2">
      <c r="C13" t="s">
        <v>280</v>
      </c>
      <c r="G13" t="s">
        <v>295</v>
      </c>
    </row>
    <row r="14" spans="1:7" x14ac:dyDescent="0.2">
      <c r="C14" t="s">
        <v>281</v>
      </c>
      <c r="G14" t="s">
        <v>295</v>
      </c>
    </row>
    <row r="15" spans="1:7" x14ac:dyDescent="0.2">
      <c r="C15" t="s">
        <v>20</v>
      </c>
      <c r="G15" t="s">
        <v>295</v>
      </c>
    </row>
    <row r="16" spans="1:7" x14ac:dyDescent="0.2">
      <c r="C16" t="s">
        <v>282</v>
      </c>
      <c r="G16" t="s">
        <v>295</v>
      </c>
    </row>
    <row r="17" spans="1:7" x14ac:dyDescent="0.2">
      <c r="C17" t="s">
        <v>283</v>
      </c>
      <c r="G17" t="s">
        <v>295</v>
      </c>
    </row>
    <row r="18" spans="1:7" ht="21.75" customHeight="1" thickBot="1" x14ac:dyDescent="0.25">
      <c r="A18">
        <v>10</v>
      </c>
      <c r="B18" t="s">
        <v>284</v>
      </c>
      <c r="F18" t="s">
        <v>285</v>
      </c>
      <c r="G18" s="164" t="s">
        <v>295</v>
      </c>
    </row>
    <row r="19" spans="1:7" ht="21.75" customHeight="1" thickTop="1" x14ac:dyDescent="0.2">
      <c r="G19" s="165"/>
    </row>
    <row r="20" spans="1:7" ht="21.75" customHeight="1" x14ac:dyDescent="0.2">
      <c r="A20">
        <v>11</v>
      </c>
      <c r="B20" t="s">
        <v>286</v>
      </c>
      <c r="F20" t="s">
        <v>287</v>
      </c>
      <c r="G20" t="s">
        <v>295</v>
      </c>
    </row>
    <row r="21" spans="1:7" x14ac:dyDescent="0.2">
      <c r="A21">
        <v>12</v>
      </c>
      <c r="B21" t="s">
        <v>288</v>
      </c>
      <c r="F21" t="s">
        <v>289</v>
      </c>
      <c r="G21" t="s">
        <v>295</v>
      </c>
    </row>
    <row r="22" spans="1:7" x14ac:dyDescent="0.2">
      <c r="A22">
        <v>13</v>
      </c>
      <c r="B22" t="s">
        <v>290</v>
      </c>
      <c r="F22" t="s">
        <v>291</v>
      </c>
      <c r="G22" t="s">
        <v>295</v>
      </c>
    </row>
    <row r="23" spans="1:7" x14ac:dyDescent="0.2">
      <c r="A23">
        <v>14</v>
      </c>
      <c r="B23" t="s">
        <v>292</v>
      </c>
      <c r="F23" t="s">
        <v>291</v>
      </c>
      <c r="G23" t="s">
        <v>295</v>
      </c>
    </row>
    <row r="24" spans="1:7" ht="20.25" customHeight="1" thickBot="1" x14ac:dyDescent="0.25">
      <c r="A24">
        <v>15</v>
      </c>
      <c r="B24" t="s">
        <v>293</v>
      </c>
      <c r="F24" t="s">
        <v>294</v>
      </c>
      <c r="G24" s="164" t="s">
        <v>295</v>
      </c>
    </row>
    <row r="25" spans="1:7" ht="13.5" thickTop="1" x14ac:dyDescent="0.2"/>
  </sheetData>
  <sheetProtection password="C03E" sheet="1" objects="1" scenarios="1"/>
  <pageMargins left="0.7" right="0.7" top="0.75" bottom="0.75" header="0.3" footer="0.3"/>
  <pageSetup paperSize="9" orientation="portrait"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J415"/>
  <sheetViews>
    <sheetView topLeftCell="C1" workbookViewId="0"/>
  </sheetViews>
  <sheetFormatPr baseColWidth="10" defaultRowHeight="12.75" x14ac:dyDescent="0.2"/>
  <cols>
    <col min="1" max="2" width="13" bestFit="1" customWidth="1"/>
  </cols>
  <sheetData>
    <row r="1" spans="1:36" x14ac:dyDescent="0.2">
      <c r="A1" s="340" t="s">
        <v>422</v>
      </c>
      <c r="B1" s="326"/>
      <c r="C1" s="326"/>
      <c r="D1" s="326"/>
    </row>
    <row r="2" spans="1:36" x14ac:dyDescent="0.2">
      <c r="A2" s="487" t="s">
        <v>35</v>
      </c>
      <c r="B2" s="485"/>
      <c r="C2" s="485"/>
      <c r="D2" s="484" t="s">
        <v>36</v>
      </c>
      <c r="E2" s="485"/>
      <c r="F2" s="486"/>
      <c r="G2" s="487" t="s">
        <v>37</v>
      </c>
      <c r="H2" s="485"/>
      <c r="I2" s="485"/>
      <c r="J2" s="484" t="s">
        <v>38</v>
      </c>
      <c r="K2" s="485"/>
      <c r="L2" s="486"/>
      <c r="M2" s="487" t="s">
        <v>39</v>
      </c>
      <c r="N2" s="485"/>
      <c r="O2" s="485"/>
      <c r="P2" s="484" t="s">
        <v>40</v>
      </c>
      <c r="Q2" s="485"/>
      <c r="R2" s="486"/>
      <c r="S2" s="487" t="s">
        <v>41</v>
      </c>
      <c r="T2" s="485"/>
      <c r="U2" s="485"/>
      <c r="V2" s="484" t="s">
        <v>42</v>
      </c>
      <c r="W2" s="485"/>
      <c r="X2" s="486"/>
      <c r="Y2" s="487" t="s">
        <v>43</v>
      </c>
      <c r="Z2" s="485"/>
      <c r="AA2" s="485"/>
      <c r="AB2" s="484" t="s">
        <v>44</v>
      </c>
      <c r="AC2" s="485"/>
      <c r="AD2" s="486"/>
      <c r="AE2" s="487" t="s">
        <v>45</v>
      </c>
      <c r="AF2" s="485"/>
      <c r="AG2" s="485"/>
      <c r="AH2" s="484" t="s">
        <v>46</v>
      </c>
      <c r="AI2" s="485"/>
      <c r="AJ2" s="485"/>
    </row>
    <row r="3" spans="1:36" x14ac:dyDescent="0.2">
      <c r="A3" s="328" t="s">
        <v>417</v>
      </c>
      <c r="B3" s="328" t="s">
        <v>418</v>
      </c>
      <c r="C3" s="328" t="s">
        <v>419</v>
      </c>
      <c r="D3" s="329" t="s">
        <v>417</v>
      </c>
      <c r="E3" s="328" t="s">
        <v>418</v>
      </c>
      <c r="F3" s="333" t="s">
        <v>419</v>
      </c>
      <c r="G3" s="328" t="s">
        <v>417</v>
      </c>
      <c r="H3" s="328" t="s">
        <v>418</v>
      </c>
      <c r="I3" s="328" t="s">
        <v>419</v>
      </c>
      <c r="J3" s="329" t="s">
        <v>417</v>
      </c>
      <c r="K3" s="328" t="s">
        <v>418</v>
      </c>
      <c r="L3" s="333" t="s">
        <v>419</v>
      </c>
      <c r="M3" s="328" t="s">
        <v>417</v>
      </c>
      <c r="N3" s="328" t="s">
        <v>418</v>
      </c>
      <c r="O3" s="328" t="s">
        <v>419</v>
      </c>
      <c r="P3" s="329" t="s">
        <v>417</v>
      </c>
      <c r="Q3" s="328" t="s">
        <v>418</v>
      </c>
      <c r="R3" s="333" t="s">
        <v>419</v>
      </c>
      <c r="S3" s="328" t="s">
        <v>417</v>
      </c>
      <c r="T3" s="328" t="s">
        <v>418</v>
      </c>
      <c r="U3" s="328" t="s">
        <v>419</v>
      </c>
      <c r="V3" s="329" t="s">
        <v>417</v>
      </c>
      <c r="W3" s="328" t="s">
        <v>418</v>
      </c>
      <c r="X3" s="333" t="s">
        <v>419</v>
      </c>
      <c r="Y3" s="328" t="s">
        <v>417</v>
      </c>
      <c r="Z3" s="328" t="s">
        <v>418</v>
      </c>
      <c r="AA3" s="328" t="s">
        <v>419</v>
      </c>
      <c r="AB3" s="329" t="s">
        <v>417</v>
      </c>
      <c r="AC3" s="328" t="s">
        <v>418</v>
      </c>
      <c r="AD3" s="333" t="s">
        <v>419</v>
      </c>
      <c r="AE3" s="328" t="s">
        <v>417</v>
      </c>
      <c r="AF3" s="328" t="s">
        <v>418</v>
      </c>
      <c r="AG3" s="328" t="s">
        <v>419</v>
      </c>
      <c r="AH3" s="329" t="s">
        <v>417</v>
      </c>
      <c r="AI3" s="328" t="s">
        <v>418</v>
      </c>
      <c r="AJ3" s="328" t="s">
        <v>419</v>
      </c>
    </row>
    <row r="4" spans="1:36" x14ac:dyDescent="0.2">
      <c r="A4" s="332">
        <f>+Tablas!B113+0.01</f>
        <v>225937.01</v>
      </c>
      <c r="B4" s="330">
        <v>226087</v>
      </c>
      <c r="C4" s="331">
        <v>64736.999999999993</v>
      </c>
      <c r="D4" s="332">
        <f t="shared" ref="D4:AJ4" si="0">+A4</f>
        <v>225937.01</v>
      </c>
      <c r="E4" s="327">
        <f t="shared" si="0"/>
        <v>226087</v>
      </c>
      <c r="F4" s="235">
        <f t="shared" si="0"/>
        <v>64736.999999999993</v>
      </c>
      <c r="G4" s="332">
        <f t="shared" si="0"/>
        <v>225937.01</v>
      </c>
      <c r="H4" s="327">
        <f t="shared" si="0"/>
        <v>226087</v>
      </c>
      <c r="I4" s="235">
        <f t="shared" si="0"/>
        <v>64736.999999999993</v>
      </c>
      <c r="J4" s="332">
        <f t="shared" si="0"/>
        <v>225937.01</v>
      </c>
      <c r="K4" s="327">
        <f t="shared" si="0"/>
        <v>226087</v>
      </c>
      <c r="L4" s="235">
        <f t="shared" si="0"/>
        <v>64736.999999999993</v>
      </c>
      <c r="M4" s="332">
        <f t="shared" si="0"/>
        <v>225937.01</v>
      </c>
      <c r="N4" s="327">
        <f t="shared" si="0"/>
        <v>226087</v>
      </c>
      <c r="O4" s="235">
        <f t="shared" si="0"/>
        <v>64736.999999999993</v>
      </c>
      <c r="P4" s="332">
        <v>280792.01</v>
      </c>
      <c r="Q4" s="327">
        <v>280980</v>
      </c>
      <c r="R4" s="235">
        <v>109772.9</v>
      </c>
      <c r="S4" s="332">
        <v>280792.01</v>
      </c>
      <c r="T4" s="327">
        <v>280980</v>
      </c>
      <c r="U4" s="235">
        <v>109772.9</v>
      </c>
      <c r="V4" s="332">
        <f t="shared" si="0"/>
        <v>280792.01</v>
      </c>
      <c r="W4" s="327">
        <f t="shared" si="0"/>
        <v>280980</v>
      </c>
      <c r="X4" s="235">
        <f t="shared" si="0"/>
        <v>109772.9</v>
      </c>
      <c r="Y4" s="332">
        <f t="shared" si="0"/>
        <v>280792.01</v>
      </c>
      <c r="Z4" s="327">
        <f t="shared" si="0"/>
        <v>280980</v>
      </c>
      <c r="AA4" s="235">
        <f t="shared" si="0"/>
        <v>109772.9</v>
      </c>
      <c r="AB4" s="332">
        <f t="shared" si="0"/>
        <v>280792.01</v>
      </c>
      <c r="AC4" s="327">
        <f t="shared" si="0"/>
        <v>280980</v>
      </c>
      <c r="AD4" s="235">
        <f t="shared" si="0"/>
        <v>109772.9</v>
      </c>
      <c r="AE4" s="332">
        <f t="shared" si="0"/>
        <v>280792.01</v>
      </c>
      <c r="AF4" s="327">
        <f t="shared" si="0"/>
        <v>280980</v>
      </c>
      <c r="AG4" s="235">
        <f t="shared" si="0"/>
        <v>109772.9</v>
      </c>
      <c r="AH4" s="332">
        <f t="shared" si="0"/>
        <v>280792.01</v>
      </c>
      <c r="AI4" s="327">
        <f t="shared" si="0"/>
        <v>280980</v>
      </c>
      <c r="AJ4" s="235">
        <f t="shared" si="0"/>
        <v>109772.9</v>
      </c>
    </row>
    <row r="5" spans="1:36" x14ac:dyDescent="0.2">
      <c r="A5" s="332">
        <f>+B4+0.01</f>
        <v>226087.01</v>
      </c>
      <c r="B5" s="330">
        <v>226238</v>
      </c>
      <c r="C5" s="331">
        <v>64180.000000000007</v>
      </c>
      <c r="D5" s="332">
        <f t="shared" ref="D5:D68" si="1">+A5</f>
        <v>226087.01</v>
      </c>
      <c r="E5" s="327">
        <f t="shared" ref="E5:E68" si="2">+B5</f>
        <v>226238</v>
      </c>
      <c r="F5" s="235">
        <f t="shared" ref="F5:F68" si="3">+C5</f>
        <v>64180.000000000007</v>
      </c>
      <c r="G5" s="332">
        <f t="shared" ref="G5:G6" si="4">+D5</f>
        <v>226087.01</v>
      </c>
      <c r="H5" s="327">
        <f t="shared" ref="H5:H6" si="5">+E5</f>
        <v>226238</v>
      </c>
      <c r="I5" s="235">
        <f t="shared" ref="I5:I6" si="6">+F5</f>
        <v>64180.000000000007</v>
      </c>
      <c r="J5" s="332">
        <f t="shared" ref="J5:J6" si="7">+G5</f>
        <v>226087.01</v>
      </c>
      <c r="K5" s="327">
        <f t="shared" ref="K5:K6" si="8">+H5</f>
        <v>226238</v>
      </c>
      <c r="L5" s="235">
        <f t="shared" ref="L5:L6" si="9">+I5</f>
        <v>64180.000000000007</v>
      </c>
      <c r="M5" s="332">
        <f t="shared" ref="M5:M6" si="10">+J5</f>
        <v>226087.01</v>
      </c>
      <c r="N5" s="327">
        <f t="shared" ref="N5:N6" si="11">+K5</f>
        <v>226238</v>
      </c>
      <c r="O5" s="235">
        <f t="shared" ref="O5:O6" si="12">+L5</f>
        <v>64180.000000000007</v>
      </c>
      <c r="P5" s="332">
        <f>+Q4+0.01</f>
        <v>280980.01</v>
      </c>
      <c r="Q5" s="327">
        <v>281167</v>
      </c>
      <c r="R5" s="235">
        <v>108833.43</v>
      </c>
      <c r="S5" s="332">
        <f>+T4+0.01</f>
        <v>280980.01</v>
      </c>
      <c r="T5" s="327">
        <v>281167</v>
      </c>
      <c r="U5" s="235">
        <v>108833.43</v>
      </c>
      <c r="V5" s="332">
        <f t="shared" ref="V5:V6" si="13">+S5</f>
        <v>280980.01</v>
      </c>
      <c r="W5" s="327">
        <f t="shared" ref="W5:W6" si="14">+T5</f>
        <v>281167</v>
      </c>
      <c r="X5" s="235">
        <f t="shared" ref="X5:X6" si="15">+U5</f>
        <v>108833.43</v>
      </c>
      <c r="Y5" s="332">
        <f t="shared" ref="Y5:Y6" si="16">+V5</f>
        <v>280980.01</v>
      </c>
      <c r="Z5" s="327">
        <f t="shared" ref="Z5:Z6" si="17">+W5</f>
        <v>281167</v>
      </c>
      <c r="AA5" s="235">
        <f t="shared" ref="AA5:AA6" si="18">+X5</f>
        <v>108833.43</v>
      </c>
      <c r="AB5" s="332">
        <f t="shared" ref="AB5:AB6" si="19">+Y5</f>
        <v>280980.01</v>
      </c>
      <c r="AC5" s="327">
        <f t="shared" ref="AC5:AC6" si="20">+Z5</f>
        <v>281167</v>
      </c>
      <c r="AD5" s="235">
        <f t="shared" ref="AD5:AD6" si="21">+AA5</f>
        <v>108833.43</v>
      </c>
      <c r="AE5" s="332">
        <f t="shared" ref="AE5:AE6" si="22">+AB5</f>
        <v>280980.01</v>
      </c>
      <c r="AF5" s="327">
        <f t="shared" ref="AF5:AF6" si="23">+AC5</f>
        <v>281167</v>
      </c>
      <c r="AG5" s="235">
        <f t="shared" ref="AG5:AG6" si="24">+AD5</f>
        <v>108833.43</v>
      </c>
      <c r="AH5" s="332">
        <f t="shared" ref="AH5:AH6" si="25">+AE5</f>
        <v>280980.01</v>
      </c>
      <c r="AI5" s="327">
        <f t="shared" ref="AI5:AI6" si="26">+AF5</f>
        <v>281167</v>
      </c>
      <c r="AJ5" s="235">
        <f t="shared" ref="AJ5:AJ6" si="27">+AG5</f>
        <v>108833.43</v>
      </c>
    </row>
    <row r="6" spans="1:36" x14ac:dyDescent="0.2">
      <c r="A6" s="332">
        <f t="shared" ref="A6:A69" si="28">+B5+0.01</f>
        <v>226238.01</v>
      </c>
      <c r="B6" s="330">
        <v>226389</v>
      </c>
      <c r="C6" s="331">
        <v>63669</v>
      </c>
      <c r="D6" s="332">
        <f t="shared" si="1"/>
        <v>226238.01</v>
      </c>
      <c r="E6" s="327">
        <f t="shared" si="2"/>
        <v>226389</v>
      </c>
      <c r="F6" s="235">
        <f t="shared" si="3"/>
        <v>63669</v>
      </c>
      <c r="G6" s="332">
        <f t="shared" si="4"/>
        <v>226238.01</v>
      </c>
      <c r="H6" s="327">
        <f t="shared" si="5"/>
        <v>226389</v>
      </c>
      <c r="I6" s="235">
        <f t="shared" si="6"/>
        <v>63669</v>
      </c>
      <c r="J6" s="332">
        <f t="shared" si="7"/>
        <v>226238.01</v>
      </c>
      <c r="K6" s="327">
        <f t="shared" si="8"/>
        <v>226389</v>
      </c>
      <c r="L6" s="235">
        <f t="shared" si="9"/>
        <v>63669</v>
      </c>
      <c r="M6" s="332">
        <f t="shared" si="10"/>
        <v>226238.01</v>
      </c>
      <c r="N6" s="327">
        <f t="shared" si="11"/>
        <v>226389</v>
      </c>
      <c r="O6" s="235">
        <f t="shared" si="12"/>
        <v>63669</v>
      </c>
      <c r="P6" s="332">
        <f t="shared" ref="P6:P69" si="29">+Q5+0.01</f>
        <v>281167.01</v>
      </c>
      <c r="Q6" s="327">
        <v>281354</v>
      </c>
      <c r="R6" s="235">
        <v>107974.11</v>
      </c>
      <c r="S6" s="332">
        <f t="shared" ref="S6:S69" si="30">+T5+0.01</f>
        <v>281167.01</v>
      </c>
      <c r="T6" s="327">
        <v>281354</v>
      </c>
      <c r="U6" s="235">
        <v>107974.11</v>
      </c>
      <c r="V6" s="332">
        <f t="shared" si="13"/>
        <v>281167.01</v>
      </c>
      <c r="W6" s="327">
        <f t="shared" si="14"/>
        <v>281354</v>
      </c>
      <c r="X6" s="235">
        <f t="shared" si="15"/>
        <v>107974.11</v>
      </c>
      <c r="Y6" s="332">
        <f t="shared" si="16"/>
        <v>281167.01</v>
      </c>
      <c r="Z6" s="327">
        <f t="shared" si="17"/>
        <v>281354</v>
      </c>
      <c r="AA6" s="235">
        <f t="shared" si="18"/>
        <v>107974.11</v>
      </c>
      <c r="AB6" s="332">
        <f t="shared" si="19"/>
        <v>281167.01</v>
      </c>
      <c r="AC6" s="327">
        <f t="shared" si="20"/>
        <v>281354</v>
      </c>
      <c r="AD6" s="235">
        <f t="shared" si="21"/>
        <v>107974.11</v>
      </c>
      <c r="AE6" s="332">
        <f t="shared" si="22"/>
        <v>281167.01</v>
      </c>
      <c r="AF6" s="327">
        <f t="shared" si="23"/>
        <v>281354</v>
      </c>
      <c r="AG6" s="235">
        <f t="shared" si="24"/>
        <v>107974.11</v>
      </c>
      <c r="AH6" s="332">
        <f t="shared" si="25"/>
        <v>281167.01</v>
      </c>
      <c r="AI6" s="327">
        <f t="shared" si="26"/>
        <v>281354</v>
      </c>
      <c r="AJ6" s="235">
        <f t="shared" si="27"/>
        <v>107974.11</v>
      </c>
    </row>
    <row r="7" spans="1:36" x14ac:dyDescent="0.2">
      <c r="A7" s="332">
        <f t="shared" si="28"/>
        <v>226389.01</v>
      </c>
      <c r="B7" s="330">
        <v>226539</v>
      </c>
      <c r="C7" s="331">
        <v>63187</v>
      </c>
      <c r="D7" s="332">
        <f t="shared" si="1"/>
        <v>226389.01</v>
      </c>
      <c r="E7" s="327">
        <f t="shared" si="2"/>
        <v>226539</v>
      </c>
      <c r="F7" s="235">
        <f t="shared" si="3"/>
        <v>63187</v>
      </c>
      <c r="G7" s="332">
        <f t="shared" ref="G7:G70" si="31">+D7</f>
        <v>226389.01</v>
      </c>
      <c r="H7" s="327">
        <f t="shared" ref="H7:H70" si="32">+E7</f>
        <v>226539</v>
      </c>
      <c r="I7" s="235">
        <f t="shared" ref="I7:I70" si="33">+F7</f>
        <v>63187</v>
      </c>
      <c r="J7" s="332">
        <f t="shared" ref="J7:J70" si="34">+G7</f>
        <v>226389.01</v>
      </c>
      <c r="K7" s="327">
        <f t="shared" ref="K7:K70" si="35">+H7</f>
        <v>226539</v>
      </c>
      <c r="L7" s="235">
        <f t="shared" ref="L7:L70" si="36">+I7</f>
        <v>63187</v>
      </c>
      <c r="M7" s="332">
        <f t="shared" ref="M7:M70" si="37">+J7</f>
        <v>226389.01</v>
      </c>
      <c r="N7" s="327">
        <f t="shared" ref="N7:N70" si="38">+K7</f>
        <v>226539</v>
      </c>
      <c r="O7" s="235">
        <f t="shared" ref="O7:O70" si="39">+L7</f>
        <v>63187</v>
      </c>
      <c r="P7" s="332">
        <f t="shared" si="29"/>
        <v>281354.01</v>
      </c>
      <c r="Q7" s="327">
        <v>281541</v>
      </c>
      <c r="R7" s="235">
        <v>107163.05</v>
      </c>
      <c r="S7" s="332">
        <f t="shared" si="30"/>
        <v>281354.01</v>
      </c>
      <c r="T7" s="327">
        <v>281541</v>
      </c>
      <c r="U7" s="235">
        <v>107163.05</v>
      </c>
      <c r="V7" s="332">
        <f t="shared" ref="V7:V70" si="40">+S7</f>
        <v>281354.01</v>
      </c>
      <c r="W7" s="327">
        <f t="shared" ref="W7:W70" si="41">+T7</f>
        <v>281541</v>
      </c>
      <c r="X7" s="235">
        <f t="shared" ref="X7:X70" si="42">+U7</f>
        <v>107163.05</v>
      </c>
      <c r="Y7" s="332">
        <f t="shared" ref="Y7:Y70" si="43">+V7</f>
        <v>281354.01</v>
      </c>
      <c r="Z7" s="327">
        <f t="shared" ref="Z7:Z70" si="44">+W7</f>
        <v>281541</v>
      </c>
      <c r="AA7" s="235">
        <f t="shared" ref="AA7:AA70" si="45">+X7</f>
        <v>107163.05</v>
      </c>
      <c r="AB7" s="332">
        <f t="shared" ref="AB7:AB70" si="46">+Y7</f>
        <v>281354.01</v>
      </c>
      <c r="AC7" s="327">
        <f t="shared" ref="AC7:AC70" si="47">+Z7</f>
        <v>281541</v>
      </c>
      <c r="AD7" s="235">
        <f t="shared" ref="AD7:AD70" si="48">+AA7</f>
        <v>107163.05</v>
      </c>
      <c r="AE7" s="332">
        <f t="shared" ref="AE7:AE70" si="49">+AB7</f>
        <v>281354.01</v>
      </c>
      <c r="AF7" s="327">
        <f t="shared" ref="AF7:AF70" si="50">+AC7</f>
        <v>281541</v>
      </c>
      <c r="AG7" s="235">
        <f t="shared" ref="AG7:AG70" si="51">+AD7</f>
        <v>107163.05</v>
      </c>
      <c r="AH7" s="332">
        <f t="shared" ref="AH7:AH70" si="52">+AE7</f>
        <v>281354.01</v>
      </c>
      <c r="AI7" s="327">
        <f t="shared" ref="AI7:AI70" si="53">+AF7</f>
        <v>281541</v>
      </c>
      <c r="AJ7" s="235">
        <f t="shared" ref="AJ7:AJ70" si="54">+AG7</f>
        <v>107163.05</v>
      </c>
    </row>
    <row r="8" spans="1:36" x14ac:dyDescent="0.2">
      <c r="A8" s="332">
        <f t="shared" si="28"/>
        <v>226539.01</v>
      </c>
      <c r="B8" s="330">
        <v>226690</v>
      </c>
      <c r="C8" s="331">
        <v>62726</v>
      </c>
      <c r="D8" s="332">
        <f t="shared" si="1"/>
        <v>226539.01</v>
      </c>
      <c r="E8" s="327">
        <f t="shared" si="2"/>
        <v>226690</v>
      </c>
      <c r="F8" s="235">
        <f t="shared" si="3"/>
        <v>62726</v>
      </c>
      <c r="G8" s="332">
        <f t="shared" si="31"/>
        <v>226539.01</v>
      </c>
      <c r="H8" s="327">
        <f t="shared" si="32"/>
        <v>226690</v>
      </c>
      <c r="I8" s="235">
        <f t="shared" si="33"/>
        <v>62726</v>
      </c>
      <c r="J8" s="332">
        <f t="shared" si="34"/>
        <v>226539.01</v>
      </c>
      <c r="K8" s="327">
        <f t="shared" si="35"/>
        <v>226690</v>
      </c>
      <c r="L8" s="235">
        <f t="shared" si="36"/>
        <v>62726</v>
      </c>
      <c r="M8" s="332">
        <f t="shared" si="37"/>
        <v>226539.01</v>
      </c>
      <c r="N8" s="327">
        <f t="shared" si="38"/>
        <v>226690</v>
      </c>
      <c r="O8" s="235">
        <f t="shared" si="39"/>
        <v>62726</v>
      </c>
      <c r="P8" s="332">
        <f t="shared" si="29"/>
        <v>281541.01</v>
      </c>
      <c r="Q8" s="327">
        <v>281729</v>
      </c>
      <c r="R8" s="235">
        <v>106386.1</v>
      </c>
      <c r="S8" s="332">
        <f t="shared" si="30"/>
        <v>281541.01</v>
      </c>
      <c r="T8" s="327">
        <v>281729</v>
      </c>
      <c r="U8" s="235">
        <v>106386.1</v>
      </c>
      <c r="V8" s="332">
        <f t="shared" si="40"/>
        <v>281541.01</v>
      </c>
      <c r="W8" s="327">
        <f t="shared" si="41"/>
        <v>281729</v>
      </c>
      <c r="X8" s="235">
        <f t="shared" si="42"/>
        <v>106386.1</v>
      </c>
      <c r="Y8" s="332">
        <f t="shared" si="43"/>
        <v>281541.01</v>
      </c>
      <c r="Z8" s="327">
        <f t="shared" si="44"/>
        <v>281729</v>
      </c>
      <c r="AA8" s="235">
        <f t="shared" si="45"/>
        <v>106386.1</v>
      </c>
      <c r="AB8" s="332">
        <f t="shared" si="46"/>
        <v>281541.01</v>
      </c>
      <c r="AC8" s="327">
        <f t="shared" si="47"/>
        <v>281729</v>
      </c>
      <c r="AD8" s="235">
        <f t="shared" si="48"/>
        <v>106386.1</v>
      </c>
      <c r="AE8" s="332">
        <f t="shared" si="49"/>
        <v>281541.01</v>
      </c>
      <c r="AF8" s="327">
        <f t="shared" si="50"/>
        <v>281729</v>
      </c>
      <c r="AG8" s="235">
        <f t="shared" si="51"/>
        <v>106386.1</v>
      </c>
      <c r="AH8" s="332">
        <f t="shared" si="52"/>
        <v>281541.01</v>
      </c>
      <c r="AI8" s="327">
        <f t="shared" si="53"/>
        <v>281729</v>
      </c>
      <c r="AJ8" s="235">
        <f t="shared" si="54"/>
        <v>106386.1</v>
      </c>
    </row>
    <row r="9" spans="1:36" x14ac:dyDescent="0.2">
      <c r="A9" s="332">
        <f t="shared" si="28"/>
        <v>226690.01</v>
      </c>
      <c r="B9" s="330">
        <v>226841</v>
      </c>
      <c r="C9" s="331">
        <v>62280</v>
      </c>
      <c r="D9" s="332">
        <f t="shared" si="1"/>
        <v>226690.01</v>
      </c>
      <c r="E9" s="327">
        <f t="shared" si="2"/>
        <v>226841</v>
      </c>
      <c r="F9" s="235">
        <f t="shared" si="3"/>
        <v>62280</v>
      </c>
      <c r="G9" s="332">
        <f t="shared" si="31"/>
        <v>226690.01</v>
      </c>
      <c r="H9" s="327">
        <f t="shared" si="32"/>
        <v>226841</v>
      </c>
      <c r="I9" s="235">
        <f t="shared" si="33"/>
        <v>62280</v>
      </c>
      <c r="J9" s="332">
        <f t="shared" si="34"/>
        <v>226690.01</v>
      </c>
      <c r="K9" s="327">
        <f t="shared" si="35"/>
        <v>226841</v>
      </c>
      <c r="L9" s="235">
        <f t="shared" si="36"/>
        <v>62280</v>
      </c>
      <c r="M9" s="332">
        <f t="shared" si="37"/>
        <v>226690.01</v>
      </c>
      <c r="N9" s="327">
        <f t="shared" si="38"/>
        <v>226841</v>
      </c>
      <c r="O9" s="235">
        <f t="shared" si="39"/>
        <v>62280</v>
      </c>
      <c r="P9" s="332">
        <f t="shared" si="29"/>
        <v>281729.01</v>
      </c>
      <c r="Q9" s="327">
        <v>281916</v>
      </c>
      <c r="R9" s="235">
        <v>105635.29</v>
      </c>
      <c r="S9" s="332">
        <f t="shared" si="30"/>
        <v>281729.01</v>
      </c>
      <c r="T9" s="327">
        <v>281916</v>
      </c>
      <c r="U9" s="235">
        <v>105635.29</v>
      </c>
      <c r="V9" s="332">
        <f t="shared" si="40"/>
        <v>281729.01</v>
      </c>
      <c r="W9" s="327">
        <f t="shared" si="41"/>
        <v>281916</v>
      </c>
      <c r="X9" s="235">
        <f t="shared" si="42"/>
        <v>105635.29</v>
      </c>
      <c r="Y9" s="332">
        <f t="shared" si="43"/>
        <v>281729.01</v>
      </c>
      <c r="Z9" s="327">
        <f t="shared" si="44"/>
        <v>281916</v>
      </c>
      <c r="AA9" s="235">
        <f t="shared" si="45"/>
        <v>105635.29</v>
      </c>
      <c r="AB9" s="332">
        <f t="shared" si="46"/>
        <v>281729.01</v>
      </c>
      <c r="AC9" s="327">
        <f t="shared" si="47"/>
        <v>281916</v>
      </c>
      <c r="AD9" s="235">
        <f t="shared" si="48"/>
        <v>105635.29</v>
      </c>
      <c r="AE9" s="332">
        <f t="shared" si="49"/>
        <v>281729.01</v>
      </c>
      <c r="AF9" s="327">
        <f t="shared" si="50"/>
        <v>281916</v>
      </c>
      <c r="AG9" s="235">
        <f t="shared" si="51"/>
        <v>105635.29</v>
      </c>
      <c r="AH9" s="332">
        <f t="shared" si="52"/>
        <v>281729.01</v>
      </c>
      <c r="AI9" s="327">
        <f t="shared" si="53"/>
        <v>281916</v>
      </c>
      <c r="AJ9" s="235">
        <f t="shared" si="54"/>
        <v>105635.29</v>
      </c>
    </row>
    <row r="10" spans="1:36" x14ac:dyDescent="0.2">
      <c r="A10" s="332">
        <f t="shared" si="28"/>
        <v>226841.01</v>
      </c>
      <c r="B10" s="330">
        <v>226991</v>
      </c>
      <c r="C10" s="331">
        <v>61848</v>
      </c>
      <c r="D10" s="332">
        <f t="shared" si="1"/>
        <v>226841.01</v>
      </c>
      <c r="E10" s="327">
        <f t="shared" si="2"/>
        <v>226991</v>
      </c>
      <c r="F10" s="235">
        <f t="shared" si="3"/>
        <v>61848</v>
      </c>
      <c r="G10" s="332">
        <f t="shared" si="31"/>
        <v>226841.01</v>
      </c>
      <c r="H10" s="327">
        <f t="shared" si="32"/>
        <v>226991</v>
      </c>
      <c r="I10" s="235">
        <f t="shared" si="33"/>
        <v>61848</v>
      </c>
      <c r="J10" s="332">
        <f t="shared" si="34"/>
        <v>226841.01</v>
      </c>
      <c r="K10" s="327">
        <f t="shared" si="35"/>
        <v>226991</v>
      </c>
      <c r="L10" s="235">
        <f t="shared" si="36"/>
        <v>61848</v>
      </c>
      <c r="M10" s="332">
        <f t="shared" si="37"/>
        <v>226841.01</v>
      </c>
      <c r="N10" s="327">
        <f t="shared" si="38"/>
        <v>226991</v>
      </c>
      <c r="O10" s="235">
        <f t="shared" si="39"/>
        <v>61848</v>
      </c>
      <c r="P10" s="332">
        <f t="shared" si="29"/>
        <v>281916.01</v>
      </c>
      <c r="Q10" s="327">
        <v>282103</v>
      </c>
      <c r="R10" s="235">
        <v>104905.56</v>
      </c>
      <c r="S10" s="332">
        <f t="shared" si="30"/>
        <v>281916.01</v>
      </c>
      <c r="T10" s="327">
        <v>282103</v>
      </c>
      <c r="U10" s="235">
        <v>104905.56</v>
      </c>
      <c r="V10" s="332">
        <f t="shared" si="40"/>
        <v>281916.01</v>
      </c>
      <c r="W10" s="327">
        <f t="shared" si="41"/>
        <v>282103</v>
      </c>
      <c r="X10" s="235">
        <f t="shared" si="42"/>
        <v>104905.56</v>
      </c>
      <c r="Y10" s="332">
        <f t="shared" si="43"/>
        <v>281916.01</v>
      </c>
      <c r="Z10" s="327">
        <f t="shared" si="44"/>
        <v>282103</v>
      </c>
      <c r="AA10" s="235">
        <f t="shared" si="45"/>
        <v>104905.56</v>
      </c>
      <c r="AB10" s="332">
        <f t="shared" si="46"/>
        <v>281916.01</v>
      </c>
      <c r="AC10" s="327">
        <f t="shared" si="47"/>
        <v>282103</v>
      </c>
      <c r="AD10" s="235">
        <f t="shared" si="48"/>
        <v>104905.56</v>
      </c>
      <c r="AE10" s="332">
        <f t="shared" si="49"/>
        <v>281916.01</v>
      </c>
      <c r="AF10" s="327">
        <f t="shared" si="50"/>
        <v>282103</v>
      </c>
      <c r="AG10" s="235">
        <f t="shared" si="51"/>
        <v>104905.56</v>
      </c>
      <c r="AH10" s="332">
        <f t="shared" si="52"/>
        <v>281916.01</v>
      </c>
      <c r="AI10" s="327">
        <f t="shared" si="53"/>
        <v>282103</v>
      </c>
      <c r="AJ10" s="235">
        <f t="shared" si="54"/>
        <v>104905.56</v>
      </c>
    </row>
    <row r="11" spans="1:36" x14ac:dyDescent="0.2">
      <c r="A11" s="332">
        <f t="shared" si="28"/>
        <v>226991.01</v>
      </c>
      <c r="B11" s="330">
        <v>227142</v>
      </c>
      <c r="C11" s="331">
        <v>61425</v>
      </c>
      <c r="D11" s="332">
        <f t="shared" si="1"/>
        <v>226991.01</v>
      </c>
      <c r="E11" s="327">
        <f t="shared" si="2"/>
        <v>227142</v>
      </c>
      <c r="F11" s="235">
        <f t="shared" si="3"/>
        <v>61425</v>
      </c>
      <c r="G11" s="332">
        <f t="shared" si="31"/>
        <v>226991.01</v>
      </c>
      <c r="H11" s="327">
        <f t="shared" si="32"/>
        <v>227142</v>
      </c>
      <c r="I11" s="235">
        <f t="shared" si="33"/>
        <v>61425</v>
      </c>
      <c r="J11" s="332">
        <f t="shared" si="34"/>
        <v>226991.01</v>
      </c>
      <c r="K11" s="327">
        <f t="shared" si="35"/>
        <v>227142</v>
      </c>
      <c r="L11" s="235">
        <f t="shared" si="36"/>
        <v>61425</v>
      </c>
      <c r="M11" s="332">
        <f t="shared" si="37"/>
        <v>226991.01</v>
      </c>
      <c r="N11" s="327">
        <f t="shared" si="38"/>
        <v>227142</v>
      </c>
      <c r="O11" s="235">
        <f t="shared" si="39"/>
        <v>61425</v>
      </c>
      <c r="P11" s="332">
        <f t="shared" si="29"/>
        <v>282103.01</v>
      </c>
      <c r="Q11" s="327">
        <v>282290</v>
      </c>
      <c r="R11" s="235">
        <v>104193.38</v>
      </c>
      <c r="S11" s="332">
        <f t="shared" si="30"/>
        <v>282103.01</v>
      </c>
      <c r="T11" s="327">
        <v>282290</v>
      </c>
      <c r="U11" s="235">
        <v>104193.38</v>
      </c>
      <c r="V11" s="332">
        <f t="shared" si="40"/>
        <v>282103.01</v>
      </c>
      <c r="W11" s="327">
        <f t="shared" si="41"/>
        <v>282290</v>
      </c>
      <c r="X11" s="235">
        <f t="shared" si="42"/>
        <v>104193.38</v>
      </c>
      <c r="Y11" s="332">
        <f t="shared" si="43"/>
        <v>282103.01</v>
      </c>
      <c r="Z11" s="327">
        <f t="shared" si="44"/>
        <v>282290</v>
      </c>
      <c r="AA11" s="235">
        <f t="shared" si="45"/>
        <v>104193.38</v>
      </c>
      <c r="AB11" s="332">
        <f t="shared" si="46"/>
        <v>282103.01</v>
      </c>
      <c r="AC11" s="327">
        <f t="shared" si="47"/>
        <v>282290</v>
      </c>
      <c r="AD11" s="235">
        <f t="shared" si="48"/>
        <v>104193.38</v>
      </c>
      <c r="AE11" s="332">
        <f t="shared" si="49"/>
        <v>282103.01</v>
      </c>
      <c r="AF11" s="327">
        <f t="shared" si="50"/>
        <v>282290</v>
      </c>
      <c r="AG11" s="235">
        <f t="shared" si="51"/>
        <v>104193.38</v>
      </c>
      <c r="AH11" s="332">
        <f t="shared" si="52"/>
        <v>282103.01</v>
      </c>
      <c r="AI11" s="327">
        <f t="shared" si="53"/>
        <v>282290</v>
      </c>
      <c r="AJ11" s="235">
        <f t="shared" si="54"/>
        <v>104193.38</v>
      </c>
    </row>
    <row r="12" spans="1:36" x14ac:dyDescent="0.2">
      <c r="A12" s="332">
        <f t="shared" si="28"/>
        <v>227142.01</v>
      </c>
      <c r="B12" s="330">
        <v>227292</v>
      </c>
      <c r="C12" s="331">
        <v>61010</v>
      </c>
      <c r="D12" s="332">
        <f t="shared" si="1"/>
        <v>227142.01</v>
      </c>
      <c r="E12" s="327">
        <f t="shared" si="2"/>
        <v>227292</v>
      </c>
      <c r="F12" s="235">
        <f t="shared" si="3"/>
        <v>61010</v>
      </c>
      <c r="G12" s="332">
        <f t="shared" si="31"/>
        <v>227142.01</v>
      </c>
      <c r="H12" s="327">
        <f t="shared" si="32"/>
        <v>227292</v>
      </c>
      <c r="I12" s="235">
        <f t="shared" si="33"/>
        <v>61010</v>
      </c>
      <c r="J12" s="332">
        <f t="shared" si="34"/>
        <v>227142.01</v>
      </c>
      <c r="K12" s="327">
        <f t="shared" si="35"/>
        <v>227292</v>
      </c>
      <c r="L12" s="235">
        <f t="shared" si="36"/>
        <v>61010</v>
      </c>
      <c r="M12" s="332">
        <f t="shared" si="37"/>
        <v>227142.01</v>
      </c>
      <c r="N12" s="327">
        <f t="shared" si="38"/>
        <v>227292</v>
      </c>
      <c r="O12" s="235">
        <f t="shared" si="39"/>
        <v>61010</v>
      </c>
      <c r="P12" s="332">
        <f t="shared" si="29"/>
        <v>282290.01</v>
      </c>
      <c r="Q12" s="327">
        <v>282477</v>
      </c>
      <c r="R12" s="235">
        <v>103496.22</v>
      </c>
      <c r="S12" s="332">
        <f t="shared" si="30"/>
        <v>282290.01</v>
      </c>
      <c r="T12" s="327">
        <v>282477</v>
      </c>
      <c r="U12" s="235">
        <v>103496.22</v>
      </c>
      <c r="V12" s="332">
        <f t="shared" si="40"/>
        <v>282290.01</v>
      </c>
      <c r="W12" s="327">
        <f t="shared" si="41"/>
        <v>282477</v>
      </c>
      <c r="X12" s="235">
        <f t="shared" si="42"/>
        <v>103496.22</v>
      </c>
      <c r="Y12" s="332">
        <f t="shared" si="43"/>
        <v>282290.01</v>
      </c>
      <c r="Z12" s="327">
        <f t="shared" si="44"/>
        <v>282477</v>
      </c>
      <c r="AA12" s="235">
        <f t="shared" si="45"/>
        <v>103496.22</v>
      </c>
      <c r="AB12" s="332">
        <f t="shared" si="46"/>
        <v>282290.01</v>
      </c>
      <c r="AC12" s="327">
        <f t="shared" si="47"/>
        <v>282477</v>
      </c>
      <c r="AD12" s="235">
        <f t="shared" si="48"/>
        <v>103496.22</v>
      </c>
      <c r="AE12" s="332">
        <f t="shared" si="49"/>
        <v>282290.01</v>
      </c>
      <c r="AF12" s="327">
        <f t="shared" si="50"/>
        <v>282477</v>
      </c>
      <c r="AG12" s="235">
        <f t="shared" si="51"/>
        <v>103496.22</v>
      </c>
      <c r="AH12" s="332">
        <f t="shared" si="52"/>
        <v>282290.01</v>
      </c>
      <c r="AI12" s="327">
        <f t="shared" si="53"/>
        <v>282477</v>
      </c>
      <c r="AJ12" s="235">
        <f t="shared" si="54"/>
        <v>103496.22</v>
      </c>
    </row>
    <row r="13" spans="1:36" x14ac:dyDescent="0.2">
      <c r="A13" s="332">
        <f t="shared" si="28"/>
        <v>227292.01</v>
      </c>
      <c r="B13" s="330">
        <v>227443</v>
      </c>
      <c r="C13" s="331">
        <v>60605</v>
      </c>
      <c r="D13" s="332">
        <f t="shared" si="1"/>
        <v>227292.01</v>
      </c>
      <c r="E13" s="327">
        <f t="shared" si="2"/>
        <v>227443</v>
      </c>
      <c r="F13" s="235">
        <f t="shared" si="3"/>
        <v>60605</v>
      </c>
      <c r="G13" s="332">
        <f t="shared" si="31"/>
        <v>227292.01</v>
      </c>
      <c r="H13" s="327">
        <f t="shared" si="32"/>
        <v>227443</v>
      </c>
      <c r="I13" s="235">
        <f t="shared" si="33"/>
        <v>60605</v>
      </c>
      <c r="J13" s="332">
        <f t="shared" si="34"/>
        <v>227292.01</v>
      </c>
      <c r="K13" s="327">
        <f t="shared" si="35"/>
        <v>227443</v>
      </c>
      <c r="L13" s="235">
        <f t="shared" si="36"/>
        <v>60605</v>
      </c>
      <c r="M13" s="332">
        <f t="shared" si="37"/>
        <v>227292.01</v>
      </c>
      <c r="N13" s="327">
        <f t="shared" si="38"/>
        <v>227443</v>
      </c>
      <c r="O13" s="235">
        <f t="shared" si="39"/>
        <v>60605</v>
      </c>
      <c r="P13" s="332">
        <f t="shared" si="29"/>
        <v>282477.01</v>
      </c>
      <c r="Q13" s="327">
        <v>282665</v>
      </c>
      <c r="R13" s="235">
        <v>102812.13</v>
      </c>
      <c r="S13" s="332">
        <f t="shared" si="30"/>
        <v>282477.01</v>
      </c>
      <c r="T13" s="327">
        <v>282665</v>
      </c>
      <c r="U13" s="235">
        <v>102812.13</v>
      </c>
      <c r="V13" s="332">
        <f t="shared" si="40"/>
        <v>282477.01</v>
      </c>
      <c r="W13" s="327">
        <f t="shared" si="41"/>
        <v>282665</v>
      </c>
      <c r="X13" s="235">
        <f t="shared" si="42"/>
        <v>102812.13</v>
      </c>
      <c r="Y13" s="332">
        <f t="shared" si="43"/>
        <v>282477.01</v>
      </c>
      <c r="Z13" s="327">
        <f t="shared" si="44"/>
        <v>282665</v>
      </c>
      <c r="AA13" s="235">
        <f t="shared" si="45"/>
        <v>102812.13</v>
      </c>
      <c r="AB13" s="332">
        <f t="shared" si="46"/>
        <v>282477.01</v>
      </c>
      <c r="AC13" s="327">
        <f t="shared" si="47"/>
        <v>282665</v>
      </c>
      <c r="AD13" s="235">
        <f t="shared" si="48"/>
        <v>102812.13</v>
      </c>
      <c r="AE13" s="332">
        <f t="shared" si="49"/>
        <v>282477.01</v>
      </c>
      <c r="AF13" s="327">
        <f t="shared" si="50"/>
        <v>282665</v>
      </c>
      <c r="AG13" s="235">
        <f t="shared" si="51"/>
        <v>102812.13</v>
      </c>
      <c r="AH13" s="332">
        <f t="shared" si="52"/>
        <v>282477.01</v>
      </c>
      <c r="AI13" s="327">
        <f t="shared" si="53"/>
        <v>282665</v>
      </c>
      <c r="AJ13" s="235">
        <f t="shared" si="54"/>
        <v>102812.13</v>
      </c>
    </row>
    <row r="14" spans="1:36" x14ac:dyDescent="0.2">
      <c r="A14" s="332">
        <f t="shared" si="28"/>
        <v>227443.01</v>
      </c>
      <c r="B14" s="330">
        <v>227594</v>
      </c>
      <c r="C14" s="331">
        <v>60206</v>
      </c>
      <c r="D14" s="332">
        <f t="shared" si="1"/>
        <v>227443.01</v>
      </c>
      <c r="E14" s="327">
        <f t="shared" si="2"/>
        <v>227594</v>
      </c>
      <c r="F14" s="235">
        <f t="shared" si="3"/>
        <v>60206</v>
      </c>
      <c r="G14" s="332">
        <f t="shared" si="31"/>
        <v>227443.01</v>
      </c>
      <c r="H14" s="327">
        <f t="shared" si="32"/>
        <v>227594</v>
      </c>
      <c r="I14" s="235">
        <f t="shared" si="33"/>
        <v>60206</v>
      </c>
      <c r="J14" s="332">
        <f t="shared" si="34"/>
        <v>227443.01</v>
      </c>
      <c r="K14" s="327">
        <f t="shared" si="35"/>
        <v>227594</v>
      </c>
      <c r="L14" s="235">
        <f t="shared" si="36"/>
        <v>60206</v>
      </c>
      <c r="M14" s="332">
        <f t="shared" si="37"/>
        <v>227443.01</v>
      </c>
      <c r="N14" s="327">
        <f t="shared" si="38"/>
        <v>227594</v>
      </c>
      <c r="O14" s="235">
        <f t="shared" si="39"/>
        <v>60206</v>
      </c>
      <c r="P14" s="332">
        <f t="shared" si="29"/>
        <v>282665.01</v>
      </c>
      <c r="Q14" s="327">
        <v>282852</v>
      </c>
      <c r="R14" s="235">
        <v>102139.59</v>
      </c>
      <c r="S14" s="332">
        <f t="shared" si="30"/>
        <v>282665.01</v>
      </c>
      <c r="T14" s="327">
        <v>282852</v>
      </c>
      <c r="U14" s="235">
        <v>102139.59</v>
      </c>
      <c r="V14" s="332">
        <f t="shared" si="40"/>
        <v>282665.01</v>
      </c>
      <c r="W14" s="327">
        <f t="shared" si="41"/>
        <v>282852</v>
      </c>
      <c r="X14" s="235">
        <f t="shared" si="42"/>
        <v>102139.59</v>
      </c>
      <c r="Y14" s="332">
        <f t="shared" si="43"/>
        <v>282665.01</v>
      </c>
      <c r="Z14" s="327">
        <f t="shared" si="44"/>
        <v>282852</v>
      </c>
      <c r="AA14" s="235">
        <f t="shared" si="45"/>
        <v>102139.59</v>
      </c>
      <c r="AB14" s="332">
        <f t="shared" si="46"/>
        <v>282665.01</v>
      </c>
      <c r="AC14" s="327">
        <f t="shared" si="47"/>
        <v>282852</v>
      </c>
      <c r="AD14" s="235">
        <f t="shared" si="48"/>
        <v>102139.59</v>
      </c>
      <c r="AE14" s="332">
        <f t="shared" si="49"/>
        <v>282665.01</v>
      </c>
      <c r="AF14" s="327">
        <f t="shared" si="50"/>
        <v>282852</v>
      </c>
      <c r="AG14" s="235">
        <f t="shared" si="51"/>
        <v>102139.59</v>
      </c>
      <c r="AH14" s="332">
        <f t="shared" si="52"/>
        <v>282665.01</v>
      </c>
      <c r="AI14" s="327">
        <f t="shared" si="53"/>
        <v>282852</v>
      </c>
      <c r="AJ14" s="235">
        <f t="shared" si="54"/>
        <v>102139.59</v>
      </c>
    </row>
    <row r="15" spans="1:36" x14ac:dyDescent="0.2">
      <c r="A15" s="332">
        <f t="shared" si="28"/>
        <v>227594.01</v>
      </c>
      <c r="B15" s="330">
        <v>227744</v>
      </c>
      <c r="C15" s="331">
        <v>59813</v>
      </c>
      <c r="D15" s="332">
        <f t="shared" si="1"/>
        <v>227594.01</v>
      </c>
      <c r="E15" s="327">
        <f t="shared" si="2"/>
        <v>227744</v>
      </c>
      <c r="F15" s="235">
        <f t="shared" si="3"/>
        <v>59813</v>
      </c>
      <c r="G15" s="332">
        <f t="shared" si="31"/>
        <v>227594.01</v>
      </c>
      <c r="H15" s="327">
        <f t="shared" si="32"/>
        <v>227744</v>
      </c>
      <c r="I15" s="235">
        <f t="shared" si="33"/>
        <v>59813</v>
      </c>
      <c r="J15" s="332">
        <f t="shared" si="34"/>
        <v>227594.01</v>
      </c>
      <c r="K15" s="327">
        <f t="shared" si="35"/>
        <v>227744</v>
      </c>
      <c r="L15" s="235">
        <f t="shared" si="36"/>
        <v>59813</v>
      </c>
      <c r="M15" s="332">
        <f t="shared" si="37"/>
        <v>227594.01</v>
      </c>
      <c r="N15" s="327">
        <f t="shared" si="38"/>
        <v>227744</v>
      </c>
      <c r="O15" s="235">
        <f t="shared" si="39"/>
        <v>59813</v>
      </c>
      <c r="P15" s="332">
        <f t="shared" si="29"/>
        <v>282852.01</v>
      </c>
      <c r="Q15" s="327">
        <v>283039</v>
      </c>
      <c r="R15" s="235">
        <v>101477.37</v>
      </c>
      <c r="S15" s="332">
        <f t="shared" si="30"/>
        <v>282852.01</v>
      </c>
      <c r="T15" s="327">
        <v>283039</v>
      </c>
      <c r="U15" s="235">
        <v>101477.37</v>
      </c>
      <c r="V15" s="332">
        <f t="shared" si="40"/>
        <v>282852.01</v>
      </c>
      <c r="W15" s="327">
        <f t="shared" si="41"/>
        <v>283039</v>
      </c>
      <c r="X15" s="235">
        <f t="shared" si="42"/>
        <v>101477.37</v>
      </c>
      <c r="Y15" s="332">
        <f t="shared" si="43"/>
        <v>282852.01</v>
      </c>
      <c r="Z15" s="327">
        <f t="shared" si="44"/>
        <v>283039</v>
      </c>
      <c r="AA15" s="235">
        <f t="shared" si="45"/>
        <v>101477.37</v>
      </c>
      <c r="AB15" s="332">
        <f t="shared" si="46"/>
        <v>282852.01</v>
      </c>
      <c r="AC15" s="327">
        <f t="shared" si="47"/>
        <v>283039</v>
      </c>
      <c r="AD15" s="235">
        <f t="shared" si="48"/>
        <v>101477.37</v>
      </c>
      <c r="AE15" s="332">
        <f t="shared" si="49"/>
        <v>282852.01</v>
      </c>
      <c r="AF15" s="327">
        <f t="shared" si="50"/>
        <v>283039</v>
      </c>
      <c r="AG15" s="235">
        <f t="shared" si="51"/>
        <v>101477.37</v>
      </c>
      <c r="AH15" s="332">
        <f t="shared" si="52"/>
        <v>282852.01</v>
      </c>
      <c r="AI15" s="327">
        <f t="shared" si="53"/>
        <v>283039</v>
      </c>
      <c r="AJ15" s="235">
        <f t="shared" si="54"/>
        <v>101477.37</v>
      </c>
    </row>
    <row r="16" spans="1:36" x14ac:dyDescent="0.2">
      <c r="A16" s="332">
        <f t="shared" si="28"/>
        <v>227744.01</v>
      </c>
      <c r="B16" s="330">
        <v>227895</v>
      </c>
      <c r="C16" s="331">
        <v>59424</v>
      </c>
      <c r="D16" s="332">
        <f t="shared" si="1"/>
        <v>227744.01</v>
      </c>
      <c r="E16" s="327">
        <f t="shared" si="2"/>
        <v>227895</v>
      </c>
      <c r="F16" s="235">
        <f t="shared" si="3"/>
        <v>59424</v>
      </c>
      <c r="G16" s="332">
        <f t="shared" si="31"/>
        <v>227744.01</v>
      </c>
      <c r="H16" s="327">
        <f t="shared" si="32"/>
        <v>227895</v>
      </c>
      <c r="I16" s="235">
        <f t="shared" si="33"/>
        <v>59424</v>
      </c>
      <c r="J16" s="332">
        <f t="shared" si="34"/>
        <v>227744.01</v>
      </c>
      <c r="K16" s="327">
        <f t="shared" si="35"/>
        <v>227895</v>
      </c>
      <c r="L16" s="235">
        <f t="shared" si="36"/>
        <v>59424</v>
      </c>
      <c r="M16" s="332">
        <f t="shared" si="37"/>
        <v>227744.01</v>
      </c>
      <c r="N16" s="327">
        <f t="shared" si="38"/>
        <v>227895</v>
      </c>
      <c r="O16" s="235">
        <f t="shared" si="39"/>
        <v>59424</v>
      </c>
      <c r="P16" s="332">
        <f t="shared" si="29"/>
        <v>283039.01</v>
      </c>
      <c r="Q16" s="327">
        <v>283226</v>
      </c>
      <c r="R16" s="235">
        <v>100824.48</v>
      </c>
      <c r="S16" s="332">
        <f t="shared" si="30"/>
        <v>283039.01</v>
      </c>
      <c r="T16" s="327">
        <v>283226</v>
      </c>
      <c r="U16" s="235">
        <v>100824.48</v>
      </c>
      <c r="V16" s="332">
        <f t="shared" si="40"/>
        <v>283039.01</v>
      </c>
      <c r="W16" s="327">
        <f t="shared" si="41"/>
        <v>283226</v>
      </c>
      <c r="X16" s="235">
        <f t="shared" si="42"/>
        <v>100824.48</v>
      </c>
      <c r="Y16" s="332">
        <f t="shared" si="43"/>
        <v>283039.01</v>
      </c>
      <c r="Z16" s="327">
        <f t="shared" si="44"/>
        <v>283226</v>
      </c>
      <c r="AA16" s="235">
        <f t="shared" si="45"/>
        <v>100824.48</v>
      </c>
      <c r="AB16" s="332">
        <f t="shared" si="46"/>
        <v>283039.01</v>
      </c>
      <c r="AC16" s="327">
        <f t="shared" si="47"/>
        <v>283226</v>
      </c>
      <c r="AD16" s="235">
        <f t="shared" si="48"/>
        <v>100824.48</v>
      </c>
      <c r="AE16" s="332">
        <f t="shared" si="49"/>
        <v>283039.01</v>
      </c>
      <c r="AF16" s="327">
        <f t="shared" si="50"/>
        <v>283226</v>
      </c>
      <c r="AG16" s="235">
        <f t="shared" si="51"/>
        <v>100824.48</v>
      </c>
      <c r="AH16" s="332">
        <f t="shared" si="52"/>
        <v>283039.01</v>
      </c>
      <c r="AI16" s="327">
        <f t="shared" si="53"/>
        <v>283226</v>
      </c>
      <c r="AJ16" s="235">
        <f t="shared" si="54"/>
        <v>100824.48</v>
      </c>
    </row>
    <row r="17" spans="1:36" x14ac:dyDescent="0.2">
      <c r="A17" s="332">
        <f t="shared" si="28"/>
        <v>227895.01</v>
      </c>
      <c r="B17" s="330">
        <v>228046</v>
      </c>
      <c r="C17" s="331">
        <v>59043</v>
      </c>
      <c r="D17" s="332">
        <f t="shared" si="1"/>
        <v>227895.01</v>
      </c>
      <c r="E17" s="327">
        <f t="shared" si="2"/>
        <v>228046</v>
      </c>
      <c r="F17" s="235">
        <f t="shared" si="3"/>
        <v>59043</v>
      </c>
      <c r="G17" s="332">
        <f t="shared" si="31"/>
        <v>227895.01</v>
      </c>
      <c r="H17" s="327">
        <f t="shared" si="32"/>
        <v>228046</v>
      </c>
      <c r="I17" s="235">
        <f t="shared" si="33"/>
        <v>59043</v>
      </c>
      <c r="J17" s="332">
        <f t="shared" si="34"/>
        <v>227895.01</v>
      </c>
      <c r="K17" s="327">
        <f t="shared" si="35"/>
        <v>228046</v>
      </c>
      <c r="L17" s="235">
        <f t="shared" si="36"/>
        <v>59043</v>
      </c>
      <c r="M17" s="332">
        <f t="shared" si="37"/>
        <v>227895.01</v>
      </c>
      <c r="N17" s="327">
        <f t="shared" si="38"/>
        <v>228046</v>
      </c>
      <c r="O17" s="235">
        <f t="shared" si="39"/>
        <v>59043</v>
      </c>
      <c r="P17" s="332">
        <f t="shared" si="29"/>
        <v>283226.01</v>
      </c>
      <c r="Q17" s="327">
        <v>283413</v>
      </c>
      <c r="R17" s="235">
        <v>100180.08</v>
      </c>
      <c r="S17" s="332">
        <f t="shared" si="30"/>
        <v>283226.01</v>
      </c>
      <c r="T17" s="327">
        <v>283413</v>
      </c>
      <c r="U17" s="235">
        <v>100180.08</v>
      </c>
      <c r="V17" s="332">
        <f t="shared" si="40"/>
        <v>283226.01</v>
      </c>
      <c r="W17" s="327">
        <f t="shared" si="41"/>
        <v>283413</v>
      </c>
      <c r="X17" s="235">
        <f t="shared" si="42"/>
        <v>100180.08</v>
      </c>
      <c r="Y17" s="332">
        <f t="shared" si="43"/>
        <v>283226.01</v>
      </c>
      <c r="Z17" s="327">
        <f t="shared" si="44"/>
        <v>283413</v>
      </c>
      <c r="AA17" s="235">
        <f t="shared" si="45"/>
        <v>100180.08</v>
      </c>
      <c r="AB17" s="332">
        <f t="shared" si="46"/>
        <v>283226.01</v>
      </c>
      <c r="AC17" s="327">
        <f t="shared" si="47"/>
        <v>283413</v>
      </c>
      <c r="AD17" s="235">
        <f t="shared" si="48"/>
        <v>100180.08</v>
      </c>
      <c r="AE17" s="332">
        <f t="shared" si="49"/>
        <v>283226.01</v>
      </c>
      <c r="AF17" s="327">
        <f t="shared" si="50"/>
        <v>283413</v>
      </c>
      <c r="AG17" s="235">
        <f t="shared" si="51"/>
        <v>100180.08</v>
      </c>
      <c r="AH17" s="332">
        <f t="shared" si="52"/>
        <v>283226.01</v>
      </c>
      <c r="AI17" s="327">
        <f t="shared" si="53"/>
        <v>283413</v>
      </c>
      <c r="AJ17" s="235">
        <f t="shared" si="54"/>
        <v>100180.08</v>
      </c>
    </row>
    <row r="18" spans="1:36" x14ac:dyDescent="0.2">
      <c r="A18" s="332">
        <f t="shared" si="28"/>
        <v>228046.01</v>
      </c>
      <c r="B18" s="330">
        <v>228196</v>
      </c>
      <c r="C18" s="331">
        <v>58665</v>
      </c>
      <c r="D18" s="332">
        <f t="shared" si="1"/>
        <v>228046.01</v>
      </c>
      <c r="E18" s="327">
        <f t="shared" si="2"/>
        <v>228196</v>
      </c>
      <c r="F18" s="235">
        <f t="shared" si="3"/>
        <v>58665</v>
      </c>
      <c r="G18" s="332">
        <f t="shared" si="31"/>
        <v>228046.01</v>
      </c>
      <c r="H18" s="327">
        <f t="shared" si="32"/>
        <v>228196</v>
      </c>
      <c r="I18" s="235">
        <f t="shared" si="33"/>
        <v>58665</v>
      </c>
      <c r="J18" s="332">
        <f t="shared" si="34"/>
        <v>228046.01</v>
      </c>
      <c r="K18" s="327">
        <f t="shared" si="35"/>
        <v>228196</v>
      </c>
      <c r="L18" s="235">
        <f t="shared" si="36"/>
        <v>58665</v>
      </c>
      <c r="M18" s="332">
        <f t="shared" si="37"/>
        <v>228046.01</v>
      </c>
      <c r="N18" s="327">
        <f t="shared" si="38"/>
        <v>228196</v>
      </c>
      <c r="O18" s="235">
        <f t="shared" si="39"/>
        <v>58665</v>
      </c>
      <c r="P18" s="332">
        <f t="shared" si="29"/>
        <v>283413.01</v>
      </c>
      <c r="Q18" s="327">
        <v>283600</v>
      </c>
      <c r="R18" s="235">
        <v>99543.46</v>
      </c>
      <c r="S18" s="332">
        <f t="shared" si="30"/>
        <v>283413.01</v>
      </c>
      <c r="T18" s="327">
        <v>283600</v>
      </c>
      <c r="U18" s="235">
        <v>99543.46</v>
      </c>
      <c r="V18" s="332">
        <f t="shared" si="40"/>
        <v>283413.01</v>
      </c>
      <c r="W18" s="327">
        <f t="shared" si="41"/>
        <v>283600</v>
      </c>
      <c r="X18" s="235">
        <f t="shared" si="42"/>
        <v>99543.46</v>
      </c>
      <c r="Y18" s="332">
        <f t="shared" si="43"/>
        <v>283413.01</v>
      </c>
      <c r="Z18" s="327">
        <f t="shared" si="44"/>
        <v>283600</v>
      </c>
      <c r="AA18" s="235">
        <f t="shared" si="45"/>
        <v>99543.46</v>
      </c>
      <c r="AB18" s="332">
        <f t="shared" si="46"/>
        <v>283413.01</v>
      </c>
      <c r="AC18" s="327">
        <f t="shared" si="47"/>
        <v>283600</v>
      </c>
      <c r="AD18" s="235">
        <f t="shared" si="48"/>
        <v>99543.46</v>
      </c>
      <c r="AE18" s="332">
        <f t="shared" si="49"/>
        <v>283413.01</v>
      </c>
      <c r="AF18" s="327">
        <f t="shared" si="50"/>
        <v>283600</v>
      </c>
      <c r="AG18" s="235">
        <f t="shared" si="51"/>
        <v>99543.46</v>
      </c>
      <c r="AH18" s="332">
        <f t="shared" si="52"/>
        <v>283413.01</v>
      </c>
      <c r="AI18" s="327">
        <f t="shared" si="53"/>
        <v>283600</v>
      </c>
      <c r="AJ18" s="235">
        <f t="shared" si="54"/>
        <v>99543.46</v>
      </c>
    </row>
    <row r="19" spans="1:36" x14ac:dyDescent="0.2">
      <c r="A19" s="332">
        <f t="shared" si="28"/>
        <v>228196.01</v>
      </c>
      <c r="B19" s="330">
        <v>228347</v>
      </c>
      <c r="C19" s="331">
        <v>58292</v>
      </c>
      <c r="D19" s="332">
        <f t="shared" si="1"/>
        <v>228196.01</v>
      </c>
      <c r="E19" s="327">
        <f t="shared" si="2"/>
        <v>228347</v>
      </c>
      <c r="F19" s="235">
        <f t="shared" si="3"/>
        <v>58292</v>
      </c>
      <c r="G19" s="332">
        <f t="shared" si="31"/>
        <v>228196.01</v>
      </c>
      <c r="H19" s="327">
        <f t="shared" si="32"/>
        <v>228347</v>
      </c>
      <c r="I19" s="235">
        <f t="shared" si="33"/>
        <v>58292</v>
      </c>
      <c r="J19" s="332">
        <f t="shared" si="34"/>
        <v>228196.01</v>
      </c>
      <c r="K19" s="327">
        <f t="shared" si="35"/>
        <v>228347</v>
      </c>
      <c r="L19" s="235">
        <f t="shared" si="36"/>
        <v>58292</v>
      </c>
      <c r="M19" s="332">
        <f t="shared" si="37"/>
        <v>228196.01</v>
      </c>
      <c r="N19" s="327">
        <f t="shared" si="38"/>
        <v>228347</v>
      </c>
      <c r="O19" s="235">
        <f t="shared" si="39"/>
        <v>58292</v>
      </c>
      <c r="P19" s="332">
        <f t="shared" si="29"/>
        <v>283600.01</v>
      </c>
      <c r="Q19" s="327">
        <v>283788</v>
      </c>
      <c r="R19" s="235">
        <v>98914.02</v>
      </c>
      <c r="S19" s="332">
        <f t="shared" si="30"/>
        <v>283600.01</v>
      </c>
      <c r="T19" s="327">
        <v>283788</v>
      </c>
      <c r="U19" s="235">
        <v>98914.02</v>
      </c>
      <c r="V19" s="332">
        <f t="shared" si="40"/>
        <v>283600.01</v>
      </c>
      <c r="W19" s="327">
        <f t="shared" si="41"/>
        <v>283788</v>
      </c>
      <c r="X19" s="235">
        <f t="shared" si="42"/>
        <v>98914.02</v>
      </c>
      <c r="Y19" s="332">
        <f t="shared" si="43"/>
        <v>283600.01</v>
      </c>
      <c r="Z19" s="327">
        <f t="shared" si="44"/>
        <v>283788</v>
      </c>
      <c r="AA19" s="235">
        <f t="shared" si="45"/>
        <v>98914.02</v>
      </c>
      <c r="AB19" s="332">
        <f t="shared" si="46"/>
        <v>283600.01</v>
      </c>
      <c r="AC19" s="327">
        <f t="shared" si="47"/>
        <v>283788</v>
      </c>
      <c r="AD19" s="235">
        <f t="shared" si="48"/>
        <v>98914.02</v>
      </c>
      <c r="AE19" s="332">
        <f t="shared" si="49"/>
        <v>283600.01</v>
      </c>
      <c r="AF19" s="327">
        <f t="shared" si="50"/>
        <v>283788</v>
      </c>
      <c r="AG19" s="235">
        <f t="shared" si="51"/>
        <v>98914.02</v>
      </c>
      <c r="AH19" s="332">
        <f t="shared" si="52"/>
        <v>283600.01</v>
      </c>
      <c r="AI19" s="327">
        <f t="shared" si="53"/>
        <v>283788</v>
      </c>
      <c r="AJ19" s="235">
        <f t="shared" si="54"/>
        <v>98914.02</v>
      </c>
    </row>
    <row r="20" spans="1:36" x14ac:dyDescent="0.2">
      <c r="A20" s="332">
        <f t="shared" si="28"/>
        <v>228347.01</v>
      </c>
      <c r="B20" s="330">
        <v>228497</v>
      </c>
      <c r="C20" s="331">
        <v>57921</v>
      </c>
      <c r="D20" s="332">
        <f t="shared" si="1"/>
        <v>228347.01</v>
      </c>
      <c r="E20" s="327">
        <f t="shared" si="2"/>
        <v>228497</v>
      </c>
      <c r="F20" s="235">
        <f t="shared" si="3"/>
        <v>57921</v>
      </c>
      <c r="G20" s="332">
        <f t="shared" si="31"/>
        <v>228347.01</v>
      </c>
      <c r="H20" s="327">
        <f t="shared" si="32"/>
        <v>228497</v>
      </c>
      <c r="I20" s="235">
        <f t="shared" si="33"/>
        <v>57921</v>
      </c>
      <c r="J20" s="332">
        <f t="shared" si="34"/>
        <v>228347.01</v>
      </c>
      <c r="K20" s="327">
        <f t="shared" si="35"/>
        <v>228497</v>
      </c>
      <c r="L20" s="235">
        <f t="shared" si="36"/>
        <v>57921</v>
      </c>
      <c r="M20" s="332">
        <f t="shared" si="37"/>
        <v>228347.01</v>
      </c>
      <c r="N20" s="327">
        <f t="shared" si="38"/>
        <v>228497</v>
      </c>
      <c r="O20" s="235">
        <f t="shared" si="39"/>
        <v>57921</v>
      </c>
      <c r="P20" s="332">
        <f t="shared" si="29"/>
        <v>283788.01</v>
      </c>
      <c r="Q20" s="327">
        <v>283975</v>
      </c>
      <c r="R20" s="235">
        <v>98291.23</v>
      </c>
      <c r="S20" s="332">
        <f t="shared" si="30"/>
        <v>283788.01</v>
      </c>
      <c r="T20" s="327">
        <v>283975</v>
      </c>
      <c r="U20" s="235">
        <v>98291.23</v>
      </c>
      <c r="V20" s="332">
        <f t="shared" si="40"/>
        <v>283788.01</v>
      </c>
      <c r="W20" s="327">
        <f t="shared" si="41"/>
        <v>283975</v>
      </c>
      <c r="X20" s="235">
        <f t="shared" si="42"/>
        <v>98291.23</v>
      </c>
      <c r="Y20" s="332">
        <f t="shared" si="43"/>
        <v>283788.01</v>
      </c>
      <c r="Z20" s="327">
        <f t="shared" si="44"/>
        <v>283975</v>
      </c>
      <c r="AA20" s="235">
        <f t="shared" si="45"/>
        <v>98291.23</v>
      </c>
      <c r="AB20" s="332">
        <f t="shared" si="46"/>
        <v>283788.01</v>
      </c>
      <c r="AC20" s="327">
        <f t="shared" si="47"/>
        <v>283975</v>
      </c>
      <c r="AD20" s="235">
        <f t="shared" si="48"/>
        <v>98291.23</v>
      </c>
      <c r="AE20" s="332">
        <f t="shared" si="49"/>
        <v>283788.01</v>
      </c>
      <c r="AF20" s="327">
        <f t="shared" si="50"/>
        <v>283975</v>
      </c>
      <c r="AG20" s="235">
        <f t="shared" si="51"/>
        <v>98291.23</v>
      </c>
      <c r="AH20" s="332">
        <f t="shared" si="52"/>
        <v>283788.01</v>
      </c>
      <c r="AI20" s="327">
        <f t="shared" si="53"/>
        <v>283975</v>
      </c>
      <c r="AJ20" s="235">
        <f t="shared" si="54"/>
        <v>98291.23</v>
      </c>
    </row>
    <row r="21" spans="1:36" x14ac:dyDescent="0.2">
      <c r="A21" s="332">
        <f t="shared" si="28"/>
        <v>228497.01</v>
      </c>
      <c r="B21" s="330">
        <v>228648</v>
      </c>
      <c r="C21" s="331">
        <v>57555</v>
      </c>
      <c r="D21" s="332">
        <f t="shared" si="1"/>
        <v>228497.01</v>
      </c>
      <c r="E21" s="327">
        <f t="shared" si="2"/>
        <v>228648</v>
      </c>
      <c r="F21" s="235">
        <f t="shared" si="3"/>
        <v>57555</v>
      </c>
      <c r="G21" s="332">
        <f t="shared" si="31"/>
        <v>228497.01</v>
      </c>
      <c r="H21" s="327">
        <f t="shared" si="32"/>
        <v>228648</v>
      </c>
      <c r="I21" s="235">
        <f t="shared" si="33"/>
        <v>57555</v>
      </c>
      <c r="J21" s="332">
        <f t="shared" si="34"/>
        <v>228497.01</v>
      </c>
      <c r="K21" s="327">
        <f t="shared" si="35"/>
        <v>228648</v>
      </c>
      <c r="L21" s="235">
        <f t="shared" si="36"/>
        <v>57555</v>
      </c>
      <c r="M21" s="332">
        <f t="shared" si="37"/>
        <v>228497.01</v>
      </c>
      <c r="N21" s="327">
        <f t="shared" si="38"/>
        <v>228648</v>
      </c>
      <c r="O21" s="235">
        <f t="shared" si="39"/>
        <v>57555</v>
      </c>
      <c r="P21" s="332">
        <f t="shared" si="29"/>
        <v>283975.01</v>
      </c>
      <c r="Q21" s="327">
        <v>284162</v>
      </c>
      <c r="R21" s="235">
        <v>97674.64</v>
      </c>
      <c r="S21" s="332">
        <f t="shared" si="30"/>
        <v>283975.01</v>
      </c>
      <c r="T21" s="327">
        <v>284162</v>
      </c>
      <c r="U21" s="235">
        <v>97674.64</v>
      </c>
      <c r="V21" s="332">
        <f t="shared" si="40"/>
        <v>283975.01</v>
      </c>
      <c r="W21" s="327">
        <f t="shared" si="41"/>
        <v>284162</v>
      </c>
      <c r="X21" s="235">
        <f t="shared" si="42"/>
        <v>97674.64</v>
      </c>
      <c r="Y21" s="332">
        <f t="shared" si="43"/>
        <v>283975.01</v>
      </c>
      <c r="Z21" s="327">
        <f t="shared" si="44"/>
        <v>284162</v>
      </c>
      <c r="AA21" s="235">
        <f t="shared" si="45"/>
        <v>97674.64</v>
      </c>
      <c r="AB21" s="332">
        <f t="shared" si="46"/>
        <v>283975.01</v>
      </c>
      <c r="AC21" s="327">
        <f t="shared" si="47"/>
        <v>284162</v>
      </c>
      <c r="AD21" s="235">
        <f t="shared" si="48"/>
        <v>97674.64</v>
      </c>
      <c r="AE21" s="332">
        <f t="shared" si="49"/>
        <v>283975.01</v>
      </c>
      <c r="AF21" s="327">
        <f t="shared" si="50"/>
        <v>284162</v>
      </c>
      <c r="AG21" s="235">
        <f t="shared" si="51"/>
        <v>97674.64</v>
      </c>
      <c r="AH21" s="332">
        <f t="shared" si="52"/>
        <v>283975.01</v>
      </c>
      <c r="AI21" s="327">
        <f t="shared" si="53"/>
        <v>284162</v>
      </c>
      <c r="AJ21" s="235">
        <f t="shared" si="54"/>
        <v>97674.64</v>
      </c>
    </row>
    <row r="22" spans="1:36" x14ac:dyDescent="0.2">
      <c r="A22" s="332">
        <f t="shared" si="28"/>
        <v>228648.01</v>
      </c>
      <c r="B22" s="330">
        <v>228799</v>
      </c>
      <c r="C22" s="331">
        <v>57192</v>
      </c>
      <c r="D22" s="332">
        <f t="shared" si="1"/>
        <v>228648.01</v>
      </c>
      <c r="E22" s="327">
        <f t="shared" si="2"/>
        <v>228799</v>
      </c>
      <c r="F22" s="235">
        <f t="shared" si="3"/>
        <v>57192</v>
      </c>
      <c r="G22" s="332">
        <f t="shared" si="31"/>
        <v>228648.01</v>
      </c>
      <c r="H22" s="327">
        <f t="shared" si="32"/>
        <v>228799</v>
      </c>
      <c r="I22" s="235">
        <f t="shared" si="33"/>
        <v>57192</v>
      </c>
      <c r="J22" s="332">
        <f t="shared" si="34"/>
        <v>228648.01</v>
      </c>
      <c r="K22" s="327">
        <f t="shared" si="35"/>
        <v>228799</v>
      </c>
      <c r="L22" s="235">
        <f t="shared" si="36"/>
        <v>57192</v>
      </c>
      <c r="M22" s="332">
        <f t="shared" si="37"/>
        <v>228648.01</v>
      </c>
      <c r="N22" s="327">
        <f t="shared" si="38"/>
        <v>228799</v>
      </c>
      <c r="O22" s="235">
        <f t="shared" si="39"/>
        <v>57192</v>
      </c>
      <c r="P22" s="332">
        <f t="shared" si="29"/>
        <v>284162.01</v>
      </c>
      <c r="Q22" s="327">
        <v>284349</v>
      </c>
      <c r="R22" s="235">
        <v>97063.86</v>
      </c>
      <c r="S22" s="332">
        <f t="shared" si="30"/>
        <v>284162.01</v>
      </c>
      <c r="T22" s="327">
        <v>284349</v>
      </c>
      <c r="U22" s="235">
        <v>97063.86</v>
      </c>
      <c r="V22" s="332">
        <f t="shared" si="40"/>
        <v>284162.01</v>
      </c>
      <c r="W22" s="327">
        <f t="shared" si="41"/>
        <v>284349</v>
      </c>
      <c r="X22" s="235">
        <f t="shared" si="42"/>
        <v>97063.86</v>
      </c>
      <c r="Y22" s="332">
        <f t="shared" si="43"/>
        <v>284162.01</v>
      </c>
      <c r="Z22" s="327">
        <f t="shared" si="44"/>
        <v>284349</v>
      </c>
      <c r="AA22" s="235">
        <f t="shared" si="45"/>
        <v>97063.86</v>
      </c>
      <c r="AB22" s="332">
        <f t="shared" si="46"/>
        <v>284162.01</v>
      </c>
      <c r="AC22" s="327">
        <f t="shared" si="47"/>
        <v>284349</v>
      </c>
      <c r="AD22" s="235">
        <f t="shared" si="48"/>
        <v>97063.86</v>
      </c>
      <c r="AE22" s="332">
        <f t="shared" si="49"/>
        <v>284162.01</v>
      </c>
      <c r="AF22" s="327">
        <f t="shared" si="50"/>
        <v>284349</v>
      </c>
      <c r="AG22" s="235">
        <f t="shared" si="51"/>
        <v>97063.86</v>
      </c>
      <c r="AH22" s="332">
        <f t="shared" si="52"/>
        <v>284162.01</v>
      </c>
      <c r="AI22" s="327">
        <f t="shared" si="53"/>
        <v>284349</v>
      </c>
      <c r="AJ22" s="235">
        <f t="shared" si="54"/>
        <v>97063.86</v>
      </c>
    </row>
    <row r="23" spans="1:36" x14ac:dyDescent="0.2">
      <c r="A23" s="332">
        <f t="shared" si="28"/>
        <v>228799.01</v>
      </c>
      <c r="B23" s="330">
        <v>228949</v>
      </c>
      <c r="C23" s="331">
        <v>56834</v>
      </c>
      <c r="D23" s="332">
        <f t="shared" si="1"/>
        <v>228799.01</v>
      </c>
      <c r="E23" s="327">
        <f t="shared" si="2"/>
        <v>228949</v>
      </c>
      <c r="F23" s="235">
        <f t="shared" si="3"/>
        <v>56834</v>
      </c>
      <c r="G23" s="332">
        <f t="shared" si="31"/>
        <v>228799.01</v>
      </c>
      <c r="H23" s="327">
        <f t="shared" si="32"/>
        <v>228949</v>
      </c>
      <c r="I23" s="235">
        <f t="shared" si="33"/>
        <v>56834</v>
      </c>
      <c r="J23" s="332">
        <f t="shared" si="34"/>
        <v>228799.01</v>
      </c>
      <c r="K23" s="327">
        <f t="shared" si="35"/>
        <v>228949</v>
      </c>
      <c r="L23" s="235">
        <f t="shared" si="36"/>
        <v>56834</v>
      </c>
      <c r="M23" s="332">
        <f t="shared" si="37"/>
        <v>228799.01</v>
      </c>
      <c r="N23" s="327">
        <f t="shared" si="38"/>
        <v>228949</v>
      </c>
      <c r="O23" s="235">
        <f t="shared" si="39"/>
        <v>56834</v>
      </c>
      <c r="P23" s="332">
        <f t="shared" si="29"/>
        <v>284349.01</v>
      </c>
      <c r="Q23" s="327">
        <v>284536</v>
      </c>
      <c r="R23" s="235">
        <v>96458.51</v>
      </c>
      <c r="S23" s="332">
        <f t="shared" si="30"/>
        <v>284349.01</v>
      </c>
      <c r="T23" s="327">
        <v>284536</v>
      </c>
      <c r="U23" s="235">
        <v>96458.51</v>
      </c>
      <c r="V23" s="332">
        <f t="shared" si="40"/>
        <v>284349.01</v>
      </c>
      <c r="W23" s="327">
        <f t="shared" si="41"/>
        <v>284536</v>
      </c>
      <c r="X23" s="235">
        <f t="shared" si="42"/>
        <v>96458.51</v>
      </c>
      <c r="Y23" s="332">
        <f t="shared" si="43"/>
        <v>284349.01</v>
      </c>
      <c r="Z23" s="327">
        <f t="shared" si="44"/>
        <v>284536</v>
      </c>
      <c r="AA23" s="235">
        <f t="shared" si="45"/>
        <v>96458.51</v>
      </c>
      <c r="AB23" s="332">
        <f t="shared" si="46"/>
        <v>284349.01</v>
      </c>
      <c r="AC23" s="327">
        <f t="shared" si="47"/>
        <v>284536</v>
      </c>
      <c r="AD23" s="235">
        <f t="shared" si="48"/>
        <v>96458.51</v>
      </c>
      <c r="AE23" s="332">
        <f t="shared" si="49"/>
        <v>284349.01</v>
      </c>
      <c r="AF23" s="327">
        <f t="shared" si="50"/>
        <v>284536</v>
      </c>
      <c r="AG23" s="235">
        <f t="shared" si="51"/>
        <v>96458.51</v>
      </c>
      <c r="AH23" s="332">
        <f t="shared" si="52"/>
        <v>284349.01</v>
      </c>
      <c r="AI23" s="327">
        <f t="shared" si="53"/>
        <v>284536</v>
      </c>
      <c r="AJ23" s="235">
        <f t="shared" si="54"/>
        <v>96458.51</v>
      </c>
    </row>
    <row r="24" spans="1:36" x14ac:dyDescent="0.2">
      <c r="A24" s="332">
        <f t="shared" si="28"/>
        <v>228949.01</v>
      </c>
      <c r="B24" s="330">
        <v>229100</v>
      </c>
      <c r="C24" s="331">
        <v>56477</v>
      </c>
      <c r="D24" s="332">
        <f t="shared" si="1"/>
        <v>228949.01</v>
      </c>
      <c r="E24" s="327">
        <f t="shared" si="2"/>
        <v>229100</v>
      </c>
      <c r="F24" s="235">
        <f t="shared" si="3"/>
        <v>56477</v>
      </c>
      <c r="G24" s="332">
        <f t="shared" si="31"/>
        <v>228949.01</v>
      </c>
      <c r="H24" s="327">
        <f t="shared" si="32"/>
        <v>229100</v>
      </c>
      <c r="I24" s="235">
        <f t="shared" si="33"/>
        <v>56477</v>
      </c>
      <c r="J24" s="332">
        <f t="shared" si="34"/>
        <v>228949.01</v>
      </c>
      <c r="K24" s="327">
        <f t="shared" si="35"/>
        <v>229100</v>
      </c>
      <c r="L24" s="235">
        <f t="shared" si="36"/>
        <v>56477</v>
      </c>
      <c r="M24" s="332">
        <f t="shared" si="37"/>
        <v>228949.01</v>
      </c>
      <c r="N24" s="327">
        <f t="shared" si="38"/>
        <v>229100</v>
      </c>
      <c r="O24" s="235">
        <f t="shared" si="39"/>
        <v>56477</v>
      </c>
      <c r="P24" s="332">
        <f t="shared" si="29"/>
        <v>284536.01</v>
      </c>
      <c r="Q24" s="327">
        <v>284724</v>
      </c>
      <c r="R24" s="235">
        <v>95858.29</v>
      </c>
      <c r="S24" s="332">
        <f t="shared" si="30"/>
        <v>284536.01</v>
      </c>
      <c r="T24" s="327">
        <v>284724</v>
      </c>
      <c r="U24" s="235">
        <v>95858.29</v>
      </c>
      <c r="V24" s="332">
        <f t="shared" si="40"/>
        <v>284536.01</v>
      </c>
      <c r="W24" s="327">
        <f t="shared" si="41"/>
        <v>284724</v>
      </c>
      <c r="X24" s="235">
        <f t="shared" si="42"/>
        <v>95858.29</v>
      </c>
      <c r="Y24" s="332">
        <f t="shared" si="43"/>
        <v>284536.01</v>
      </c>
      <c r="Z24" s="327">
        <f t="shared" si="44"/>
        <v>284724</v>
      </c>
      <c r="AA24" s="235">
        <f t="shared" si="45"/>
        <v>95858.29</v>
      </c>
      <c r="AB24" s="332">
        <f t="shared" si="46"/>
        <v>284536.01</v>
      </c>
      <c r="AC24" s="327">
        <f t="shared" si="47"/>
        <v>284724</v>
      </c>
      <c r="AD24" s="235">
        <f t="shared" si="48"/>
        <v>95858.29</v>
      </c>
      <c r="AE24" s="332">
        <f t="shared" si="49"/>
        <v>284536.01</v>
      </c>
      <c r="AF24" s="327">
        <f t="shared" si="50"/>
        <v>284724</v>
      </c>
      <c r="AG24" s="235">
        <f t="shared" si="51"/>
        <v>95858.29</v>
      </c>
      <c r="AH24" s="332">
        <f t="shared" si="52"/>
        <v>284536.01</v>
      </c>
      <c r="AI24" s="327">
        <f t="shared" si="53"/>
        <v>284724</v>
      </c>
      <c r="AJ24" s="235">
        <f t="shared" si="54"/>
        <v>95858.29</v>
      </c>
    </row>
    <row r="25" spans="1:36" x14ac:dyDescent="0.2">
      <c r="A25" s="332">
        <f t="shared" si="28"/>
        <v>229100.01</v>
      </c>
      <c r="B25" s="330">
        <v>229251</v>
      </c>
      <c r="C25" s="331">
        <v>56124</v>
      </c>
      <c r="D25" s="332">
        <f t="shared" si="1"/>
        <v>229100.01</v>
      </c>
      <c r="E25" s="327">
        <f t="shared" si="2"/>
        <v>229251</v>
      </c>
      <c r="F25" s="235">
        <f t="shared" si="3"/>
        <v>56124</v>
      </c>
      <c r="G25" s="332">
        <f t="shared" si="31"/>
        <v>229100.01</v>
      </c>
      <c r="H25" s="327">
        <f t="shared" si="32"/>
        <v>229251</v>
      </c>
      <c r="I25" s="235">
        <f t="shared" si="33"/>
        <v>56124</v>
      </c>
      <c r="J25" s="332">
        <f t="shared" si="34"/>
        <v>229100.01</v>
      </c>
      <c r="K25" s="327">
        <f t="shared" si="35"/>
        <v>229251</v>
      </c>
      <c r="L25" s="235">
        <f t="shared" si="36"/>
        <v>56124</v>
      </c>
      <c r="M25" s="332">
        <f t="shared" si="37"/>
        <v>229100.01</v>
      </c>
      <c r="N25" s="327">
        <f t="shared" si="38"/>
        <v>229251</v>
      </c>
      <c r="O25" s="235">
        <f t="shared" si="39"/>
        <v>56124</v>
      </c>
      <c r="P25" s="332">
        <f t="shared" si="29"/>
        <v>284724.01</v>
      </c>
      <c r="Q25" s="327">
        <v>284911</v>
      </c>
      <c r="R25" s="235">
        <v>95262.91</v>
      </c>
      <c r="S25" s="332">
        <f t="shared" si="30"/>
        <v>284724.01</v>
      </c>
      <c r="T25" s="327">
        <v>284911</v>
      </c>
      <c r="U25" s="235">
        <v>95262.91</v>
      </c>
      <c r="V25" s="332">
        <f t="shared" si="40"/>
        <v>284724.01</v>
      </c>
      <c r="W25" s="327">
        <f t="shared" si="41"/>
        <v>284911</v>
      </c>
      <c r="X25" s="235">
        <f t="shared" si="42"/>
        <v>95262.91</v>
      </c>
      <c r="Y25" s="332">
        <f t="shared" si="43"/>
        <v>284724.01</v>
      </c>
      <c r="Z25" s="327">
        <f t="shared" si="44"/>
        <v>284911</v>
      </c>
      <c r="AA25" s="235">
        <f t="shared" si="45"/>
        <v>95262.91</v>
      </c>
      <c r="AB25" s="332">
        <f t="shared" si="46"/>
        <v>284724.01</v>
      </c>
      <c r="AC25" s="327">
        <f t="shared" si="47"/>
        <v>284911</v>
      </c>
      <c r="AD25" s="235">
        <f t="shared" si="48"/>
        <v>95262.91</v>
      </c>
      <c r="AE25" s="332">
        <f t="shared" si="49"/>
        <v>284724.01</v>
      </c>
      <c r="AF25" s="327">
        <f t="shared" si="50"/>
        <v>284911</v>
      </c>
      <c r="AG25" s="235">
        <f t="shared" si="51"/>
        <v>95262.91</v>
      </c>
      <c r="AH25" s="332">
        <f t="shared" si="52"/>
        <v>284724.01</v>
      </c>
      <c r="AI25" s="327">
        <f t="shared" si="53"/>
        <v>284911</v>
      </c>
      <c r="AJ25" s="235">
        <f t="shared" si="54"/>
        <v>95262.91</v>
      </c>
    </row>
    <row r="26" spans="1:36" x14ac:dyDescent="0.2">
      <c r="A26" s="332">
        <f t="shared" si="28"/>
        <v>229251.01</v>
      </c>
      <c r="B26" s="330">
        <v>229401</v>
      </c>
      <c r="C26" s="331">
        <v>55773</v>
      </c>
      <c r="D26" s="332">
        <f t="shared" si="1"/>
        <v>229251.01</v>
      </c>
      <c r="E26" s="327">
        <f t="shared" si="2"/>
        <v>229401</v>
      </c>
      <c r="F26" s="235">
        <f t="shared" si="3"/>
        <v>55773</v>
      </c>
      <c r="G26" s="332">
        <f t="shared" si="31"/>
        <v>229251.01</v>
      </c>
      <c r="H26" s="327">
        <f t="shared" si="32"/>
        <v>229401</v>
      </c>
      <c r="I26" s="235">
        <f t="shared" si="33"/>
        <v>55773</v>
      </c>
      <c r="J26" s="332">
        <f t="shared" si="34"/>
        <v>229251.01</v>
      </c>
      <c r="K26" s="327">
        <f t="shared" si="35"/>
        <v>229401</v>
      </c>
      <c r="L26" s="235">
        <f t="shared" si="36"/>
        <v>55773</v>
      </c>
      <c r="M26" s="332">
        <f t="shared" si="37"/>
        <v>229251.01</v>
      </c>
      <c r="N26" s="327">
        <f t="shared" si="38"/>
        <v>229401</v>
      </c>
      <c r="O26" s="235">
        <f t="shared" si="39"/>
        <v>55773</v>
      </c>
      <c r="P26" s="332">
        <f t="shared" si="29"/>
        <v>284911.01</v>
      </c>
      <c r="Q26" s="327">
        <v>285098</v>
      </c>
      <c r="R26" s="235">
        <v>94672.12</v>
      </c>
      <c r="S26" s="332">
        <f t="shared" si="30"/>
        <v>284911.01</v>
      </c>
      <c r="T26" s="327">
        <v>285098</v>
      </c>
      <c r="U26" s="235">
        <v>94672.12</v>
      </c>
      <c r="V26" s="332">
        <f t="shared" si="40"/>
        <v>284911.01</v>
      </c>
      <c r="W26" s="327">
        <f t="shared" si="41"/>
        <v>285098</v>
      </c>
      <c r="X26" s="235">
        <f t="shared" si="42"/>
        <v>94672.12</v>
      </c>
      <c r="Y26" s="332">
        <f t="shared" si="43"/>
        <v>284911.01</v>
      </c>
      <c r="Z26" s="327">
        <f t="shared" si="44"/>
        <v>285098</v>
      </c>
      <c r="AA26" s="235">
        <f t="shared" si="45"/>
        <v>94672.12</v>
      </c>
      <c r="AB26" s="332">
        <f t="shared" si="46"/>
        <v>284911.01</v>
      </c>
      <c r="AC26" s="327">
        <f t="shared" si="47"/>
        <v>285098</v>
      </c>
      <c r="AD26" s="235">
        <f t="shared" si="48"/>
        <v>94672.12</v>
      </c>
      <c r="AE26" s="332">
        <f t="shared" si="49"/>
        <v>284911.01</v>
      </c>
      <c r="AF26" s="327">
        <f t="shared" si="50"/>
        <v>285098</v>
      </c>
      <c r="AG26" s="235">
        <f t="shared" si="51"/>
        <v>94672.12</v>
      </c>
      <c r="AH26" s="332">
        <f t="shared" si="52"/>
        <v>284911.01</v>
      </c>
      <c r="AI26" s="327">
        <f t="shared" si="53"/>
        <v>285098</v>
      </c>
      <c r="AJ26" s="235">
        <f t="shared" si="54"/>
        <v>94672.12</v>
      </c>
    </row>
    <row r="27" spans="1:36" x14ac:dyDescent="0.2">
      <c r="A27" s="332">
        <f t="shared" si="28"/>
        <v>229401.01</v>
      </c>
      <c r="B27" s="330">
        <v>229552</v>
      </c>
      <c r="C27" s="331">
        <v>55425</v>
      </c>
      <c r="D27" s="332">
        <f t="shared" si="1"/>
        <v>229401.01</v>
      </c>
      <c r="E27" s="327">
        <f t="shared" si="2"/>
        <v>229552</v>
      </c>
      <c r="F27" s="235">
        <f t="shared" si="3"/>
        <v>55425</v>
      </c>
      <c r="G27" s="332">
        <f t="shared" si="31"/>
        <v>229401.01</v>
      </c>
      <c r="H27" s="327">
        <f t="shared" si="32"/>
        <v>229552</v>
      </c>
      <c r="I27" s="235">
        <f t="shared" si="33"/>
        <v>55425</v>
      </c>
      <c r="J27" s="332">
        <f t="shared" si="34"/>
        <v>229401.01</v>
      </c>
      <c r="K27" s="327">
        <f t="shared" si="35"/>
        <v>229552</v>
      </c>
      <c r="L27" s="235">
        <f t="shared" si="36"/>
        <v>55425</v>
      </c>
      <c r="M27" s="332">
        <f t="shared" si="37"/>
        <v>229401.01</v>
      </c>
      <c r="N27" s="327">
        <f t="shared" si="38"/>
        <v>229552</v>
      </c>
      <c r="O27" s="235">
        <f t="shared" si="39"/>
        <v>55425</v>
      </c>
      <c r="P27" s="332">
        <f t="shared" si="29"/>
        <v>285098.01</v>
      </c>
      <c r="Q27" s="327">
        <v>285285</v>
      </c>
      <c r="R27" s="235">
        <v>94085.67</v>
      </c>
      <c r="S27" s="332">
        <f t="shared" si="30"/>
        <v>285098.01</v>
      </c>
      <c r="T27" s="327">
        <v>285285</v>
      </c>
      <c r="U27" s="235">
        <v>94085.67</v>
      </c>
      <c r="V27" s="332">
        <f t="shared" si="40"/>
        <v>285098.01</v>
      </c>
      <c r="W27" s="327">
        <f t="shared" si="41"/>
        <v>285285</v>
      </c>
      <c r="X27" s="235">
        <f t="shared" si="42"/>
        <v>94085.67</v>
      </c>
      <c r="Y27" s="332">
        <f t="shared" si="43"/>
        <v>285098.01</v>
      </c>
      <c r="Z27" s="327">
        <f t="shared" si="44"/>
        <v>285285</v>
      </c>
      <c r="AA27" s="235">
        <f t="shared" si="45"/>
        <v>94085.67</v>
      </c>
      <c r="AB27" s="332">
        <f t="shared" si="46"/>
        <v>285098.01</v>
      </c>
      <c r="AC27" s="327">
        <f t="shared" si="47"/>
        <v>285285</v>
      </c>
      <c r="AD27" s="235">
        <f t="shared" si="48"/>
        <v>94085.67</v>
      </c>
      <c r="AE27" s="332">
        <f t="shared" si="49"/>
        <v>285098.01</v>
      </c>
      <c r="AF27" s="327">
        <f t="shared" si="50"/>
        <v>285285</v>
      </c>
      <c r="AG27" s="235">
        <f t="shared" si="51"/>
        <v>94085.67</v>
      </c>
      <c r="AH27" s="332">
        <f t="shared" si="52"/>
        <v>285098.01</v>
      </c>
      <c r="AI27" s="327">
        <f t="shared" si="53"/>
        <v>285285</v>
      </c>
      <c r="AJ27" s="235">
        <f t="shared" si="54"/>
        <v>94085.67</v>
      </c>
    </row>
    <row r="28" spans="1:36" x14ac:dyDescent="0.2">
      <c r="A28" s="332">
        <f t="shared" si="28"/>
        <v>229552.01</v>
      </c>
      <c r="B28" s="330">
        <v>229702</v>
      </c>
      <c r="C28" s="331">
        <v>55079</v>
      </c>
      <c r="D28" s="332">
        <f t="shared" si="1"/>
        <v>229552.01</v>
      </c>
      <c r="E28" s="327">
        <f t="shared" si="2"/>
        <v>229702</v>
      </c>
      <c r="F28" s="235">
        <f t="shared" si="3"/>
        <v>55079</v>
      </c>
      <c r="G28" s="332">
        <f t="shared" si="31"/>
        <v>229552.01</v>
      </c>
      <c r="H28" s="327">
        <f t="shared" si="32"/>
        <v>229702</v>
      </c>
      <c r="I28" s="235">
        <f t="shared" si="33"/>
        <v>55079</v>
      </c>
      <c r="J28" s="332">
        <f t="shared" si="34"/>
        <v>229552.01</v>
      </c>
      <c r="K28" s="327">
        <f t="shared" si="35"/>
        <v>229702</v>
      </c>
      <c r="L28" s="235">
        <f t="shared" si="36"/>
        <v>55079</v>
      </c>
      <c r="M28" s="332">
        <f t="shared" si="37"/>
        <v>229552.01</v>
      </c>
      <c r="N28" s="327">
        <f t="shared" si="38"/>
        <v>229702</v>
      </c>
      <c r="O28" s="235">
        <f t="shared" si="39"/>
        <v>55079</v>
      </c>
      <c r="P28" s="332">
        <f t="shared" si="29"/>
        <v>285285.01</v>
      </c>
      <c r="Q28" s="327">
        <v>285472</v>
      </c>
      <c r="R28" s="235">
        <v>93503.37</v>
      </c>
      <c r="S28" s="332">
        <f t="shared" si="30"/>
        <v>285285.01</v>
      </c>
      <c r="T28" s="327">
        <v>285472</v>
      </c>
      <c r="U28" s="235">
        <v>93503.37</v>
      </c>
      <c r="V28" s="332">
        <f t="shared" si="40"/>
        <v>285285.01</v>
      </c>
      <c r="W28" s="327">
        <f t="shared" si="41"/>
        <v>285472</v>
      </c>
      <c r="X28" s="235">
        <f t="shared" si="42"/>
        <v>93503.37</v>
      </c>
      <c r="Y28" s="332">
        <f t="shared" si="43"/>
        <v>285285.01</v>
      </c>
      <c r="Z28" s="327">
        <f t="shared" si="44"/>
        <v>285472</v>
      </c>
      <c r="AA28" s="235">
        <f t="shared" si="45"/>
        <v>93503.37</v>
      </c>
      <c r="AB28" s="332">
        <f t="shared" si="46"/>
        <v>285285.01</v>
      </c>
      <c r="AC28" s="327">
        <f t="shared" si="47"/>
        <v>285472</v>
      </c>
      <c r="AD28" s="235">
        <f t="shared" si="48"/>
        <v>93503.37</v>
      </c>
      <c r="AE28" s="332">
        <f t="shared" si="49"/>
        <v>285285.01</v>
      </c>
      <c r="AF28" s="327">
        <f t="shared" si="50"/>
        <v>285472</v>
      </c>
      <c r="AG28" s="235">
        <f t="shared" si="51"/>
        <v>93503.37</v>
      </c>
      <c r="AH28" s="332">
        <f t="shared" si="52"/>
        <v>285285.01</v>
      </c>
      <c r="AI28" s="327">
        <f t="shared" si="53"/>
        <v>285472</v>
      </c>
      <c r="AJ28" s="235">
        <f t="shared" si="54"/>
        <v>93503.37</v>
      </c>
    </row>
    <row r="29" spans="1:36" x14ac:dyDescent="0.2">
      <c r="A29" s="332">
        <f t="shared" si="28"/>
        <v>229702.01</v>
      </c>
      <c r="B29" s="330">
        <v>229853</v>
      </c>
      <c r="C29" s="331">
        <v>54735</v>
      </c>
      <c r="D29" s="332">
        <f t="shared" si="1"/>
        <v>229702.01</v>
      </c>
      <c r="E29" s="327">
        <f t="shared" si="2"/>
        <v>229853</v>
      </c>
      <c r="F29" s="235">
        <f t="shared" si="3"/>
        <v>54735</v>
      </c>
      <c r="G29" s="332">
        <f t="shared" si="31"/>
        <v>229702.01</v>
      </c>
      <c r="H29" s="327">
        <f t="shared" si="32"/>
        <v>229853</v>
      </c>
      <c r="I29" s="235">
        <f t="shared" si="33"/>
        <v>54735</v>
      </c>
      <c r="J29" s="332">
        <f t="shared" si="34"/>
        <v>229702.01</v>
      </c>
      <c r="K29" s="327">
        <f t="shared" si="35"/>
        <v>229853</v>
      </c>
      <c r="L29" s="235">
        <f t="shared" si="36"/>
        <v>54735</v>
      </c>
      <c r="M29" s="332">
        <f t="shared" si="37"/>
        <v>229702.01</v>
      </c>
      <c r="N29" s="327">
        <f t="shared" si="38"/>
        <v>229853</v>
      </c>
      <c r="O29" s="235">
        <f t="shared" si="39"/>
        <v>54735</v>
      </c>
      <c r="P29" s="332">
        <f t="shared" si="29"/>
        <v>285472.01</v>
      </c>
      <c r="Q29" s="327">
        <v>285660</v>
      </c>
      <c r="R29" s="235">
        <v>92925.01</v>
      </c>
      <c r="S29" s="332">
        <f t="shared" si="30"/>
        <v>285472.01</v>
      </c>
      <c r="T29" s="327">
        <v>285660</v>
      </c>
      <c r="U29" s="235">
        <v>92925.01</v>
      </c>
      <c r="V29" s="332">
        <f t="shared" si="40"/>
        <v>285472.01</v>
      </c>
      <c r="W29" s="327">
        <f t="shared" si="41"/>
        <v>285660</v>
      </c>
      <c r="X29" s="235">
        <f t="shared" si="42"/>
        <v>92925.01</v>
      </c>
      <c r="Y29" s="332">
        <f t="shared" si="43"/>
        <v>285472.01</v>
      </c>
      <c r="Z29" s="327">
        <f t="shared" si="44"/>
        <v>285660</v>
      </c>
      <c r="AA29" s="235">
        <f t="shared" si="45"/>
        <v>92925.01</v>
      </c>
      <c r="AB29" s="332">
        <f t="shared" si="46"/>
        <v>285472.01</v>
      </c>
      <c r="AC29" s="327">
        <f t="shared" si="47"/>
        <v>285660</v>
      </c>
      <c r="AD29" s="235">
        <f t="shared" si="48"/>
        <v>92925.01</v>
      </c>
      <c r="AE29" s="332">
        <f t="shared" si="49"/>
        <v>285472.01</v>
      </c>
      <c r="AF29" s="327">
        <f t="shared" si="50"/>
        <v>285660</v>
      </c>
      <c r="AG29" s="235">
        <f t="shared" si="51"/>
        <v>92925.01</v>
      </c>
      <c r="AH29" s="332">
        <f t="shared" si="52"/>
        <v>285472.01</v>
      </c>
      <c r="AI29" s="327">
        <f t="shared" si="53"/>
        <v>285660</v>
      </c>
      <c r="AJ29" s="235">
        <f t="shared" si="54"/>
        <v>92925.01</v>
      </c>
    </row>
    <row r="30" spans="1:36" x14ac:dyDescent="0.2">
      <c r="A30" s="332">
        <f t="shared" si="28"/>
        <v>229853.01</v>
      </c>
      <c r="B30" s="330">
        <v>230004</v>
      </c>
      <c r="C30" s="331">
        <v>54395</v>
      </c>
      <c r="D30" s="332">
        <f t="shared" si="1"/>
        <v>229853.01</v>
      </c>
      <c r="E30" s="327">
        <f t="shared" si="2"/>
        <v>230004</v>
      </c>
      <c r="F30" s="235">
        <f t="shared" si="3"/>
        <v>54395</v>
      </c>
      <c r="G30" s="332">
        <f t="shared" si="31"/>
        <v>229853.01</v>
      </c>
      <c r="H30" s="327">
        <f t="shared" si="32"/>
        <v>230004</v>
      </c>
      <c r="I30" s="235">
        <f t="shared" si="33"/>
        <v>54395</v>
      </c>
      <c r="J30" s="332">
        <f t="shared" si="34"/>
        <v>229853.01</v>
      </c>
      <c r="K30" s="327">
        <f t="shared" si="35"/>
        <v>230004</v>
      </c>
      <c r="L30" s="235">
        <f t="shared" si="36"/>
        <v>54395</v>
      </c>
      <c r="M30" s="332">
        <f t="shared" si="37"/>
        <v>229853.01</v>
      </c>
      <c r="N30" s="327">
        <f t="shared" si="38"/>
        <v>230004</v>
      </c>
      <c r="O30" s="235">
        <f t="shared" si="39"/>
        <v>54395</v>
      </c>
      <c r="P30" s="332">
        <f t="shared" si="29"/>
        <v>285660.01</v>
      </c>
      <c r="Q30" s="327">
        <v>285847</v>
      </c>
      <c r="R30" s="235">
        <v>92350.43</v>
      </c>
      <c r="S30" s="332">
        <f t="shared" si="30"/>
        <v>285660.01</v>
      </c>
      <c r="T30" s="327">
        <v>285847</v>
      </c>
      <c r="U30" s="235">
        <v>92350.43</v>
      </c>
      <c r="V30" s="332">
        <f t="shared" si="40"/>
        <v>285660.01</v>
      </c>
      <c r="W30" s="327">
        <f t="shared" si="41"/>
        <v>285847</v>
      </c>
      <c r="X30" s="235">
        <f t="shared" si="42"/>
        <v>92350.43</v>
      </c>
      <c r="Y30" s="332">
        <f t="shared" si="43"/>
        <v>285660.01</v>
      </c>
      <c r="Z30" s="327">
        <f t="shared" si="44"/>
        <v>285847</v>
      </c>
      <c r="AA30" s="235">
        <f t="shared" si="45"/>
        <v>92350.43</v>
      </c>
      <c r="AB30" s="332">
        <f t="shared" si="46"/>
        <v>285660.01</v>
      </c>
      <c r="AC30" s="327">
        <f t="shared" si="47"/>
        <v>285847</v>
      </c>
      <c r="AD30" s="235">
        <f t="shared" si="48"/>
        <v>92350.43</v>
      </c>
      <c r="AE30" s="332">
        <f t="shared" si="49"/>
        <v>285660.01</v>
      </c>
      <c r="AF30" s="327">
        <f t="shared" si="50"/>
        <v>285847</v>
      </c>
      <c r="AG30" s="235">
        <f t="shared" si="51"/>
        <v>92350.43</v>
      </c>
      <c r="AH30" s="332">
        <f t="shared" si="52"/>
        <v>285660.01</v>
      </c>
      <c r="AI30" s="327">
        <f t="shared" si="53"/>
        <v>285847</v>
      </c>
      <c r="AJ30" s="235">
        <f t="shared" si="54"/>
        <v>92350.43</v>
      </c>
    </row>
    <row r="31" spans="1:36" x14ac:dyDescent="0.2">
      <c r="A31" s="332">
        <f t="shared" si="28"/>
        <v>230004.01</v>
      </c>
      <c r="B31" s="330">
        <v>230154</v>
      </c>
      <c r="C31" s="331">
        <v>54056</v>
      </c>
      <c r="D31" s="332">
        <f t="shared" si="1"/>
        <v>230004.01</v>
      </c>
      <c r="E31" s="327">
        <f t="shared" si="2"/>
        <v>230154</v>
      </c>
      <c r="F31" s="235">
        <f t="shared" si="3"/>
        <v>54056</v>
      </c>
      <c r="G31" s="332">
        <f t="shared" si="31"/>
        <v>230004.01</v>
      </c>
      <c r="H31" s="327">
        <f t="shared" si="32"/>
        <v>230154</v>
      </c>
      <c r="I31" s="235">
        <f t="shared" si="33"/>
        <v>54056</v>
      </c>
      <c r="J31" s="332">
        <f t="shared" si="34"/>
        <v>230004.01</v>
      </c>
      <c r="K31" s="327">
        <f t="shared" si="35"/>
        <v>230154</v>
      </c>
      <c r="L31" s="235">
        <f t="shared" si="36"/>
        <v>54056</v>
      </c>
      <c r="M31" s="332">
        <f t="shared" si="37"/>
        <v>230004.01</v>
      </c>
      <c r="N31" s="327">
        <f t="shared" si="38"/>
        <v>230154</v>
      </c>
      <c r="O31" s="235">
        <f t="shared" si="39"/>
        <v>54056</v>
      </c>
      <c r="P31" s="332">
        <f t="shared" si="29"/>
        <v>285847.01</v>
      </c>
      <c r="Q31" s="327">
        <v>286034</v>
      </c>
      <c r="R31" s="235">
        <v>91779.45</v>
      </c>
      <c r="S31" s="332">
        <f t="shared" si="30"/>
        <v>285847.01</v>
      </c>
      <c r="T31" s="327">
        <v>286034</v>
      </c>
      <c r="U31" s="235">
        <v>91779.45</v>
      </c>
      <c r="V31" s="332">
        <f t="shared" si="40"/>
        <v>285847.01</v>
      </c>
      <c r="W31" s="327">
        <f t="shared" si="41"/>
        <v>286034</v>
      </c>
      <c r="X31" s="235">
        <f t="shared" si="42"/>
        <v>91779.45</v>
      </c>
      <c r="Y31" s="332">
        <f t="shared" si="43"/>
        <v>285847.01</v>
      </c>
      <c r="Z31" s="327">
        <f t="shared" si="44"/>
        <v>286034</v>
      </c>
      <c r="AA31" s="235">
        <f t="shared" si="45"/>
        <v>91779.45</v>
      </c>
      <c r="AB31" s="332">
        <f t="shared" si="46"/>
        <v>285847.01</v>
      </c>
      <c r="AC31" s="327">
        <f t="shared" si="47"/>
        <v>286034</v>
      </c>
      <c r="AD31" s="235">
        <f t="shared" si="48"/>
        <v>91779.45</v>
      </c>
      <c r="AE31" s="332">
        <f t="shared" si="49"/>
        <v>285847.01</v>
      </c>
      <c r="AF31" s="327">
        <f t="shared" si="50"/>
        <v>286034</v>
      </c>
      <c r="AG31" s="235">
        <f t="shared" si="51"/>
        <v>91779.45</v>
      </c>
      <c r="AH31" s="332">
        <f t="shared" si="52"/>
        <v>285847.01</v>
      </c>
      <c r="AI31" s="327">
        <f t="shared" si="53"/>
        <v>286034</v>
      </c>
      <c r="AJ31" s="235">
        <f t="shared" si="54"/>
        <v>91779.45</v>
      </c>
    </row>
    <row r="32" spans="1:36" x14ac:dyDescent="0.2">
      <c r="A32" s="332">
        <f t="shared" si="28"/>
        <v>230154.01</v>
      </c>
      <c r="B32" s="330">
        <v>230305</v>
      </c>
      <c r="C32" s="331">
        <v>53719</v>
      </c>
      <c r="D32" s="332">
        <f t="shared" si="1"/>
        <v>230154.01</v>
      </c>
      <c r="E32" s="327">
        <f t="shared" si="2"/>
        <v>230305</v>
      </c>
      <c r="F32" s="235">
        <f t="shared" si="3"/>
        <v>53719</v>
      </c>
      <c r="G32" s="332">
        <f t="shared" si="31"/>
        <v>230154.01</v>
      </c>
      <c r="H32" s="327">
        <f t="shared" si="32"/>
        <v>230305</v>
      </c>
      <c r="I32" s="235">
        <f t="shared" si="33"/>
        <v>53719</v>
      </c>
      <c r="J32" s="332">
        <f t="shared" si="34"/>
        <v>230154.01</v>
      </c>
      <c r="K32" s="327">
        <f t="shared" si="35"/>
        <v>230305</v>
      </c>
      <c r="L32" s="235">
        <f t="shared" si="36"/>
        <v>53719</v>
      </c>
      <c r="M32" s="332">
        <f t="shared" si="37"/>
        <v>230154.01</v>
      </c>
      <c r="N32" s="327">
        <f t="shared" si="38"/>
        <v>230305</v>
      </c>
      <c r="O32" s="235">
        <f t="shared" si="39"/>
        <v>53719</v>
      </c>
      <c r="P32" s="332">
        <f t="shared" si="29"/>
        <v>286034.01</v>
      </c>
      <c r="Q32" s="327">
        <v>286221</v>
      </c>
      <c r="R32" s="235">
        <v>91211.92</v>
      </c>
      <c r="S32" s="332">
        <f t="shared" si="30"/>
        <v>286034.01</v>
      </c>
      <c r="T32" s="327">
        <v>286221</v>
      </c>
      <c r="U32" s="235">
        <v>91211.92</v>
      </c>
      <c r="V32" s="332">
        <f t="shared" si="40"/>
        <v>286034.01</v>
      </c>
      <c r="W32" s="327">
        <f t="shared" si="41"/>
        <v>286221</v>
      </c>
      <c r="X32" s="235">
        <f t="shared" si="42"/>
        <v>91211.92</v>
      </c>
      <c r="Y32" s="332">
        <f t="shared" si="43"/>
        <v>286034.01</v>
      </c>
      <c r="Z32" s="327">
        <f t="shared" si="44"/>
        <v>286221</v>
      </c>
      <c r="AA32" s="235">
        <f t="shared" si="45"/>
        <v>91211.92</v>
      </c>
      <c r="AB32" s="332">
        <f t="shared" si="46"/>
        <v>286034.01</v>
      </c>
      <c r="AC32" s="327">
        <f t="shared" si="47"/>
        <v>286221</v>
      </c>
      <c r="AD32" s="235">
        <f t="shared" si="48"/>
        <v>91211.92</v>
      </c>
      <c r="AE32" s="332">
        <f t="shared" si="49"/>
        <v>286034.01</v>
      </c>
      <c r="AF32" s="327">
        <f t="shared" si="50"/>
        <v>286221</v>
      </c>
      <c r="AG32" s="235">
        <f t="shared" si="51"/>
        <v>91211.92</v>
      </c>
      <c r="AH32" s="332">
        <f t="shared" si="52"/>
        <v>286034.01</v>
      </c>
      <c r="AI32" s="327">
        <f t="shared" si="53"/>
        <v>286221</v>
      </c>
      <c r="AJ32" s="235">
        <f t="shared" si="54"/>
        <v>91211.92</v>
      </c>
    </row>
    <row r="33" spans="1:36" x14ac:dyDescent="0.2">
      <c r="A33" s="332">
        <f t="shared" si="28"/>
        <v>230305.01</v>
      </c>
      <c r="B33" s="330">
        <v>230456</v>
      </c>
      <c r="C33" s="331">
        <v>53384</v>
      </c>
      <c r="D33" s="332">
        <f t="shared" si="1"/>
        <v>230305.01</v>
      </c>
      <c r="E33" s="327">
        <f t="shared" si="2"/>
        <v>230456</v>
      </c>
      <c r="F33" s="235">
        <f t="shared" si="3"/>
        <v>53384</v>
      </c>
      <c r="G33" s="332">
        <f t="shared" si="31"/>
        <v>230305.01</v>
      </c>
      <c r="H33" s="327">
        <f t="shared" si="32"/>
        <v>230456</v>
      </c>
      <c r="I33" s="235">
        <f t="shared" si="33"/>
        <v>53384</v>
      </c>
      <c r="J33" s="332">
        <f t="shared" si="34"/>
        <v>230305.01</v>
      </c>
      <c r="K33" s="327">
        <f t="shared" si="35"/>
        <v>230456</v>
      </c>
      <c r="L33" s="235">
        <f t="shared" si="36"/>
        <v>53384</v>
      </c>
      <c r="M33" s="332">
        <f t="shared" si="37"/>
        <v>230305.01</v>
      </c>
      <c r="N33" s="327">
        <f t="shared" si="38"/>
        <v>230456</v>
      </c>
      <c r="O33" s="235">
        <f t="shared" si="39"/>
        <v>53384</v>
      </c>
      <c r="P33" s="332">
        <f t="shared" si="29"/>
        <v>286221.01</v>
      </c>
      <c r="Q33" s="327">
        <v>286408</v>
      </c>
      <c r="R33" s="235">
        <v>90647.72</v>
      </c>
      <c r="S33" s="332">
        <f t="shared" si="30"/>
        <v>286221.01</v>
      </c>
      <c r="T33" s="327">
        <v>286408</v>
      </c>
      <c r="U33" s="235">
        <v>90647.72</v>
      </c>
      <c r="V33" s="332">
        <f t="shared" si="40"/>
        <v>286221.01</v>
      </c>
      <c r="W33" s="327">
        <f t="shared" si="41"/>
        <v>286408</v>
      </c>
      <c r="X33" s="235">
        <f t="shared" si="42"/>
        <v>90647.72</v>
      </c>
      <c r="Y33" s="332">
        <f t="shared" si="43"/>
        <v>286221.01</v>
      </c>
      <c r="Z33" s="327">
        <f t="shared" si="44"/>
        <v>286408</v>
      </c>
      <c r="AA33" s="235">
        <f t="shared" si="45"/>
        <v>90647.72</v>
      </c>
      <c r="AB33" s="332">
        <f t="shared" si="46"/>
        <v>286221.01</v>
      </c>
      <c r="AC33" s="327">
        <f t="shared" si="47"/>
        <v>286408</v>
      </c>
      <c r="AD33" s="235">
        <f t="shared" si="48"/>
        <v>90647.72</v>
      </c>
      <c r="AE33" s="332">
        <f t="shared" si="49"/>
        <v>286221.01</v>
      </c>
      <c r="AF33" s="327">
        <f t="shared" si="50"/>
        <v>286408</v>
      </c>
      <c r="AG33" s="235">
        <f t="shared" si="51"/>
        <v>90647.72</v>
      </c>
      <c r="AH33" s="332">
        <f t="shared" si="52"/>
        <v>286221.01</v>
      </c>
      <c r="AI33" s="327">
        <f t="shared" si="53"/>
        <v>286408</v>
      </c>
      <c r="AJ33" s="235">
        <f t="shared" si="54"/>
        <v>90647.72</v>
      </c>
    </row>
    <row r="34" spans="1:36" x14ac:dyDescent="0.2">
      <c r="A34" s="332">
        <f t="shared" si="28"/>
        <v>230456.01</v>
      </c>
      <c r="B34" s="330">
        <v>230606</v>
      </c>
      <c r="C34" s="331">
        <v>53051</v>
      </c>
      <c r="D34" s="332">
        <f t="shared" si="1"/>
        <v>230456.01</v>
      </c>
      <c r="E34" s="327">
        <f t="shared" si="2"/>
        <v>230606</v>
      </c>
      <c r="F34" s="235">
        <f t="shared" si="3"/>
        <v>53051</v>
      </c>
      <c r="G34" s="332">
        <f t="shared" si="31"/>
        <v>230456.01</v>
      </c>
      <c r="H34" s="327">
        <f t="shared" si="32"/>
        <v>230606</v>
      </c>
      <c r="I34" s="235">
        <f t="shared" si="33"/>
        <v>53051</v>
      </c>
      <c r="J34" s="332">
        <f t="shared" si="34"/>
        <v>230456.01</v>
      </c>
      <c r="K34" s="327">
        <f t="shared" si="35"/>
        <v>230606</v>
      </c>
      <c r="L34" s="235">
        <f t="shared" si="36"/>
        <v>53051</v>
      </c>
      <c r="M34" s="332">
        <f t="shared" si="37"/>
        <v>230456.01</v>
      </c>
      <c r="N34" s="327">
        <f t="shared" si="38"/>
        <v>230606</v>
      </c>
      <c r="O34" s="235">
        <f t="shared" si="39"/>
        <v>53051</v>
      </c>
      <c r="P34" s="332">
        <f t="shared" si="29"/>
        <v>286408.01</v>
      </c>
      <c r="Q34" s="327">
        <v>286596</v>
      </c>
      <c r="R34" s="235">
        <v>90086.7</v>
      </c>
      <c r="S34" s="332">
        <f t="shared" si="30"/>
        <v>286408.01</v>
      </c>
      <c r="T34" s="327">
        <v>286596</v>
      </c>
      <c r="U34" s="235">
        <v>90086.7</v>
      </c>
      <c r="V34" s="332">
        <f t="shared" si="40"/>
        <v>286408.01</v>
      </c>
      <c r="W34" s="327">
        <f t="shared" si="41"/>
        <v>286596</v>
      </c>
      <c r="X34" s="235">
        <f t="shared" si="42"/>
        <v>90086.7</v>
      </c>
      <c r="Y34" s="332">
        <f t="shared" si="43"/>
        <v>286408.01</v>
      </c>
      <c r="Z34" s="327">
        <f t="shared" si="44"/>
        <v>286596</v>
      </c>
      <c r="AA34" s="235">
        <f t="shared" si="45"/>
        <v>90086.7</v>
      </c>
      <c r="AB34" s="332">
        <f t="shared" si="46"/>
        <v>286408.01</v>
      </c>
      <c r="AC34" s="327">
        <f t="shared" si="47"/>
        <v>286596</v>
      </c>
      <c r="AD34" s="235">
        <f t="shared" si="48"/>
        <v>90086.7</v>
      </c>
      <c r="AE34" s="332">
        <f t="shared" si="49"/>
        <v>286408.01</v>
      </c>
      <c r="AF34" s="327">
        <f t="shared" si="50"/>
        <v>286596</v>
      </c>
      <c r="AG34" s="235">
        <f t="shared" si="51"/>
        <v>90086.7</v>
      </c>
      <c r="AH34" s="332">
        <f t="shared" si="52"/>
        <v>286408.01</v>
      </c>
      <c r="AI34" s="327">
        <f t="shared" si="53"/>
        <v>286596</v>
      </c>
      <c r="AJ34" s="235">
        <f t="shared" si="54"/>
        <v>90086.7</v>
      </c>
    </row>
    <row r="35" spans="1:36" x14ac:dyDescent="0.2">
      <c r="A35" s="332">
        <f t="shared" si="28"/>
        <v>230606.01</v>
      </c>
      <c r="B35" s="330">
        <v>230757</v>
      </c>
      <c r="C35" s="331">
        <v>52720</v>
      </c>
      <c r="D35" s="332">
        <f t="shared" si="1"/>
        <v>230606.01</v>
      </c>
      <c r="E35" s="327">
        <f t="shared" si="2"/>
        <v>230757</v>
      </c>
      <c r="F35" s="235">
        <f t="shared" si="3"/>
        <v>52720</v>
      </c>
      <c r="G35" s="332">
        <f t="shared" si="31"/>
        <v>230606.01</v>
      </c>
      <c r="H35" s="327">
        <f t="shared" si="32"/>
        <v>230757</v>
      </c>
      <c r="I35" s="235">
        <f t="shared" si="33"/>
        <v>52720</v>
      </c>
      <c r="J35" s="332">
        <f t="shared" si="34"/>
        <v>230606.01</v>
      </c>
      <c r="K35" s="327">
        <f t="shared" si="35"/>
        <v>230757</v>
      </c>
      <c r="L35" s="235">
        <f t="shared" si="36"/>
        <v>52720</v>
      </c>
      <c r="M35" s="332">
        <f t="shared" si="37"/>
        <v>230606.01</v>
      </c>
      <c r="N35" s="327">
        <f t="shared" si="38"/>
        <v>230757</v>
      </c>
      <c r="O35" s="235">
        <f t="shared" si="39"/>
        <v>52720</v>
      </c>
      <c r="P35" s="332">
        <f t="shared" si="29"/>
        <v>286596.01</v>
      </c>
      <c r="Q35" s="327">
        <v>286783</v>
      </c>
      <c r="R35" s="235">
        <v>89528.75</v>
      </c>
      <c r="S35" s="332">
        <f t="shared" si="30"/>
        <v>286596.01</v>
      </c>
      <c r="T35" s="327">
        <v>286783</v>
      </c>
      <c r="U35" s="235">
        <v>89528.75</v>
      </c>
      <c r="V35" s="332">
        <f t="shared" si="40"/>
        <v>286596.01</v>
      </c>
      <c r="W35" s="327">
        <f t="shared" si="41"/>
        <v>286783</v>
      </c>
      <c r="X35" s="235">
        <f t="shared" si="42"/>
        <v>89528.75</v>
      </c>
      <c r="Y35" s="332">
        <f t="shared" si="43"/>
        <v>286596.01</v>
      </c>
      <c r="Z35" s="327">
        <f t="shared" si="44"/>
        <v>286783</v>
      </c>
      <c r="AA35" s="235">
        <f t="shared" si="45"/>
        <v>89528.75</v>
      </c>
      <c r="AB35" s="332">
        <f t="shared" si="46"/>
        <v>286596.01</v>
      </c>
      <c r="AC35" s="327">
        <f t="shared" si="47"/>
        <v>286783</v>
      </c>
      <c r="AD35" s="235">
        <f t="shared" si="48"/>
        <v>89528.75</v>
      </c>
      <c r="AE35" s="332">
        <f t="shared" si="49"/>
        <v>286596.01</v>
      </c>
      <c r="AF35" s="327">
        <f t="shared" si="50"/>
        <v>286783</v>
      </c>
      <c r="AG35" s="235">
        <f t="shared" si="51"/>
        <v>89528.75</v>
      </c>
      <c r="AH35" s="332">
        <f t="shared" si="52"/>
        <v>286596.01</v>
      </c>
      <c r="AI35" s="327">
        <f t="shared" si="53"/>
        <v>286783</v>
      </c>
      <c r="AJ35" s="235">
        <f t="shared" si="54"/>
        <v>89528.75</v>
      </c>
    </row>
    <row r="36" spans="1:36" x14ac:dyDescent="0.2">
      <c r="A36" s="332">
        <f t="shared" si="28"/>
        <v>230757.01</v>
      </c>
      <c r="B36" s="330">
        <v>230907</v>
      </c>
      <c r="C36" s="331">
        <v>52390</v>
      </c>
      <c r="D36" s="332">
        <f t="shared" si="1"/>
        <v>230757.01</v>
      </c>
      <c r="E36" s="327">
        <f t="shared" si="2"/>
        <v>230907</v>
      </c>
      <c r="F36" s="235">
        <f t="shared" si="3"/>
        <v>52390</v>
      </c>
      <c r="G36" s="332">
        <f t="shared" si="31"/>
        <v>230757.01</v>
      </c>
      <c r="H36" s="327">
        <f t="shared" si="32"/>
        <v>230907</v>
      </c>
      <c r="I36" s="235">
        <f t="shared" si="33"/>
        <v>52390</v>
      </c>
      <c r="J36" s="332">
        <f t="shared" si="34"/>
        <v>230757.01</v>
      </c>
      <c r="K36" s="327">
        <f t="shared" si="35"/>
        <v>230907</v>
      </c>
      <c r="L36" s="235">
        <f t="shared" si="36"/>
        <v>52390</v>
      </c>
      <c r="M36" s="332">
        <f t="shared" si="37"/>
        <v>230757.01</v>
      </c>
      <c r="N36" s="327">
        <f t="shared" si="38"/>
        <v>230907</v>
      </c>
      <c r="O36" s="235">
        <f t="shared" si="39"/>
        <v>52390</v>
      </c>
      <c r="P36" s="332">
        <f t="shared" si="29"/>
        <v>286783.01</v>
      </c>
      <c r="Q36" s="327">
        <v>286970</v>
      </c>
      <c r="R36" s="235">
        <v>88973.759999999995</v>
      </c>
      <c r="S36" s="332">
        <f t="shared" si="30"/>
        <v>286783.01</v>
      </c>
      <c r="T36" s="327">
        <v>286970</v>
      </c>
      <c r="U36" s="235">
        <v>88973.759999999995</v>
      </c>
      <c r="V36" s="332">
        <f t="shared" si="40"/>
        <v>286783.01</v>
      </c>
      <c r="W36" s="327">
        <f t="shared" si="41"/>
        <v>286970</v>
      </c>
      <c r="X36" s="235">
        <f t="shared" si="42"/>
        <v>88973.759999999995</v>
      </c>
      <c r="Y36" s="332">
        <f t="shared" si="43"/>
        <v>286783.01</v>
      </c>
      <c r="Z36" s="327">
        <f t="shared" si="44"/>
        <v>286970</v>
      </c>
      <c r="AA36" s="235">
        <f t="shared" si="45"/>
        <v>88973.759999999995</v>
      </c>
      <c r="AB36" s="332">
        <f t="shared" si="46"/>
        <v>286783.01</v>
      </c>
      <c r="AC36" s="327">
        <f t="shared" si="47"/>
        <v>286970</v>
      </c>
      <c r="AD36" s="235">
        <f t="shared" si="48"/>
        <v>88973.759999999995</v>
      </c>
      <c r="AE36" s="332">
        <f t="shared" si="49"/>
        <v>286783.01</v>
      </c>
      <c r="AF36" s="327">
        <f t="shared" si="50"/>
        <v>286970</v>
      </c>
      <c r="AG36" s="235">
        <f t="shared" si="51"/>
        <v>88973.759999999995</v>
      </c>
      <c r="AH36" s="332">
        <f t="shared" si="52"/>
        <v>286783.01</v>
      </c>
      <c r="AI36" s="327">
        <f t="shared" si="53"/>
        <v>286970</v>
      </c>
      <c r="AJ36" s="235">
        <f t="shared" si="54"/>
        <v>88973.759999999995</v>
      </c>
    </row>
    <row r="37" spans="1:36" x14ac:dyDescent="0.2">
      <c r="A37" s="332">
        <f t="shared" si="28"/>
        <v>230907.01</v>
      </c>
      <c r="B37" s="330">
        <v>231058</v>
      </c>
      <c r="C37" s="331">
        <v>52063</v>
      </c>
      <c r="D37" s="332">
        <f t="shared" si="1"/>
        <v>230907.01</v>
      </c>
      <c r="E37" s="327">
        <f t="shared" si="2"/>
        <v>231058</v>
      </c>
      <c r="F37" s="235">
        <f t="shared" si="3"/>
        <v>52063</v>
      </c>
      <c r="G37" s="332">
        <f t="shared" si="31"/>
        <v>230907.01</v>
      </c>
      <c r="H37" s="327">
        <f t="shared" si="32"/>
        <v>231058</v>
      </c>
      <c r="I37" s="235">
        <f t="shared" si="33"/>
        <v>52063</v>
      </c>
      <c r="J37" s="332">
        <f t="shared" si="34"/>
        <v>230907.01</v>
      </c>
      <c r="K37" s="327">
        <f t="shared" si="35"/>
        <v>231058</v>
      </c>
      <c r="L37" s="235">
        <f t="shared" si="36"/>
        <v>52063</v>
      </c>
      <c r="M37" s="332">
        <f t="shared" si="37"/>
        <v>230907.01</v>
      </c>
      <c r="N37" s="327">
        <f t="shared" si="38"/>
        <v>231058</v>
      </c>
      <c r="O37" s="235">
        <f t="shared" si="39"/>
        <v>52063</v>
      </c>
      <c r="P37" s="332">
        <f t="shared" si="29"/>
        <v>286970.01</v>
      </c>
      <c r="Q37" s="327">
        <v>287157</v>
      </c>
      <c r="R37" s="235">
        <v>88421.62</v>
      </c>
      <c r="S37" s="332">
        <f t="shared" si="30"/>
        <v>286970.01</v>
      </c>
      <c r="T37" s="327">
        <v>287157</v>
      </c>
      <c r="U37" s="235">
        <v>88421.62</v>
      </c>
      <c r="V37" s="332">
        <f t="shared" si="40"/>
        <v>286970.01</v>
      </c>
      <c r="W37" s="327">
        <f t="shared" si="41"/>
        <v>287157</v>
      </c>
      <c r="X37" s="235">
        <f t="shared" si="42"/>
        <v>88421.62</v>
      </c>
      <c r="Y37" s="332">
        <f t="shared" si="43"/>
        <v>286970.01</v>
      </c>
      <c r="Z37" s="327">
        <f t="shared" si="44"/>
        <v>287157</v>
      </c>
      <c r="AA37" s="235">
        <f t="shared" si="45"/>
        <v>88421.62</v>
      </c>
      <c r="AB37" s="332">
        <f t="shared" si="46"/>
        <v>286970.01</v>
      </c>
      <c r="AC37" s="327">
        <f t="shared" si="47"/>
        <v>287157</v>
      </c>
      <c r="AD37" s="235">
        <f t="shared" si="48"/>
        <v>88421.62</v>
      </c>
      <c r="AE37" s="332">
        <f t="shared" si="49"/>
        <v>286970.01</v>
      </c>
      <c r="AF37" s="327">
        <f t="shared" si="50"/>
        <v>287157</v>
      </c>
      <c r="AG37" s="235">
        <f t="shared" si="51"/>
        <v>88421.62</v>
      </c>
      <c r="AH37" s="332">
        <f t="shared" si="52"/>
        <v>286970.01</v>
      </c>
      <c r="AI37" s="327">
        <f t="shared" si="53"/>
        <v>287157</v>
      </c>
      <c r="AJ37" s="235">
        <f t="shared" si="54"/>
        <v>88421.62</v>
      </c>
    </row>
    <row r="38" spans="1:36" x14ac:dyDescent="0.2">
      <c r="A38" s="332">
        <f t="shared" si="28"/>
        <v>231058.01</v>
      </c>
      <c r="B38" s="330">
        <v>231209</v>
      </c>
      <c r="C38" s="331">
        <v>51737</v>
      </c>
      <c r="D38" s="332">
        <f t="shared" si="1"/>
        <v>231058.01</v>
      </c>
      <c r="E38" s="327">
        <f t="shared" si="2"/>
        <v>231209</v>
      </c>
      <c r="F38" s="235">
        <f t="shared" si="3"/>
        <v>51737</v>
      </c>
      <c r="G38" s="332">
        <f t="shared" si="31"/>
        <v>231058.01</v>
      </c>
      <c r="H38" s="327">
        <f t="shared" si="32"/>
        <v>231209</v>
      </c>
      <c r="I38" s="235">
        <f t="shared" si="33"/>
        <v>51737</v>
      </c>
      <c r="J38" s="332">
        <f t="shared" si="34"/>
        <v>231058.01</v>
      </c>
      <c r="K38" s="327">
        <f t="shared" si="35"/>
        <v>231209</v>
      </c>
      <c r="L38" s="235">
        <f t="shared" si="36"/>
        <v>51737</v>
      </c>
      <c r="M38" s="332">
        <f t="shared" si="37"/>
        <v>231058.01</v>
      </c>
      <c r="N38" s="327">
        <f t="shared" si="38"/>
        <v>231209</v>
      </c>
      <c r="O38" s="235">
        <f t="shared" si="39"/>
        <v>51737</v>
      </c>
      <c r="P38" s="332">
        <f t="shared" si="29"/>
        <v>287157.01</v>
      </c>
      <c r="Q38" s="327">
        <v>287344</v>
      </c>
      <c r="R38" s="235">
        <v>87872.23</v>
      </c>
      <c r="S38" s="332">
        <f t="shared" si="30"/>
        <v>287157.01</v>
      </c>
      <c r="T38" s="327">
        <v>287344</v>
      </c>
      <c r="U38" s="235">
        <v>87872.23</v>
      </c>
      <c r="V38" s="332">
        <f t="shared" si="40"/>
        <v>287157.01</v>
      </c>
      <c r="W38" s="327">
        <f t="shared" si="41"/>
        <v>287344</v>
      </c>
      <c r="X38" s="235">
        <f t="shared" si="42"/>
        <v>87872.23</v>
      </c>
      <c r="Y38" s="332">
        <f t="shared" si="43"/>
        <v>287157.01</v>
      </c>
      <c r="Z38" s="327">
        <f t="shared" si="44"/>
        <v>287344</v>
      </c>
      <c r="AA38" s="235">
        <f t="shared" si="45"/>
        <v>87872.23</v>
      </c>
      <c r="AB38" s="332">
        <f t="shared" si="46"/>
        <v>287157.01</v>
      </c>
      <c r="AC38" s="327">
        <f t="shared" si="47"/>
        <v>287344</v>
      </c>
      <c r="AD38" s="235">
        <f t="shared" si="48"/>
        <v>87872.23</v>
      </c>
      <c r="AE38" s="332">
        <f t="shared" si="49"/>
        <v>287157.01</v>
      </c>
      <c r="AF38" s="327">
        <f t="shared" si="50"/>
        <v>287344</v>
      </c>
      <c r="AG38" s="235">
        <f t="shared" si="51"/>
        <v>87872.23</v>
      </c>
      <c r="AH38" s="332">
        <f t="shared" si="52"/>
        <v>287157.01</v>
      </c>
      <c r="AI38" s="327">
        <f t="shared" si="53"/>
        <v>287344</v>
      </c>
      <c r="AJ38" s="235">
        <f t="shared" si="54"/>
        <v>87872.23</v>
      </c>
    </row>
    <row r="39" spans="1:36" x14ac:dyDescent="0.2">
      <c r="A39" s="332">
        <f t="shared" si="28"/>
        <v>231209.01</v>
      </c>
      <c r="B39" s="330">
        <v>231359</v>
      </c>
      <c r="C39" s="331">
        <v>51413</v>
      </c>
      <c r="D39" s="332">
        <f t="shared" si="1"/>
        <v>231209.01</v>
      </c>
      <c r="E39" s="327">
        <f t="shared" si="2"/>
        <v>231359</v>
      </c>
      <c r="F39" s="235">
        <f t="shared" si="3"/>
        <v>51413</v>
      </c>
      <c r="G39" s="332">
        <f t="shared" si="31"/>
        <v>231209.01</v>
      </c>
      <c r="H39" s="327">
        <f t="shared" si="32"/>
        <v>231359</v>
      </c>
      <c r="I39" s="235">
        <f t="shared" si="33"/>
        <v>51413</v>
      </c>
      <c r="J39" s="332">
        <f t="shared" si="34"/>
        <v>231209.01</v>
      </c>
      <c r="K39" s="327">
        <f t="shared" si="35"/>
        <v>231359</v>
      </c>
      <c r="L39" s="235">
        <f t="shared" si="36"/>
        <v>51413</v>
      </c>
      <c r="M39" s="332">
        <f t="shared" si="37"/>
        <v>231209.01</v>
      </c>
      <c r="N39" s="327">
        <f t="shared" si="38"/>
        <v>231359</v>
      </c>
      <c r="O39" s="235">
        <f t="shared" si="39"/>
        <v>51413</v>
      </c>
      <c r="P39" s="332">
        <f t="shared" si="29"/>
        <v>287344.01</v>
      </c>
      <c r="Q39" s="327">
        <v>287532</v>
      </c>
      <c r="R39" s="235">
        <v>87325.51</v>
      </c>
      <c r="S39" s="332">
        <f t="shared" si="30"/>
        <v>287344.01</v>
      </c>
      <c r="T39" s="327">
        <v>287532</v>
      </c>
      <c r="U39" s="235">
        <v>87325.51</v>
      </c>
      <c r="V39" s="332">
        <f t="shared" si="40"/>
        <v>287344.01</v>
      </c>
      <c r="W39" s="327">
        <f t="shared" si="41"/>
        <v>287532</v>
      </c>
      <c r="X39" s="235">
        <f t="shared" si="42"/>
        <v>87325.51</v>
      </c>
      <c r="Y39" s="332">
        <f t="shared" si="43"/>
        <v>287344.01</v>
      </c>
      <c r="Z39" s="327">
        <f t="shared" si="44"/>
        <v>287532</v>
      </c>
      <c r="AA39" s="235">
        <f t="shared" si="45"/>
        <v>87325.51</v>
      </c>
      <c r="AB39" s="332">
        <f t="shared" si="46"/>
        <v>287344.01</v>
      </c>
      <c r="AC39" s="327">
        <f t="shared" si="47"/>
        <v>287532</v>
      </c>
      <c r="AD39" s="235">
        <f t="shared" si="48"/>
        <v>87325.51</v>
      </c>
      <c r="AE39" s="332">
        <f t="shared" si="49"/>
        <v>287344.01</v>
      </c>
      <c r="AF39" s="327">
        <f t="shared" si="50"/>
        <v>287532</v>
      </c>
      <c r="AG39" s="235">
        <f t="shared" si="51"/>
        <v>87325.51</v>
      </c>
      <c r="AH39" s="332">
        <f t="shared" si="52"/>
        <v>287344.01</v>
      </c>
      <c r="AI39" s="327">
        <f t="shared" si="53"/>
        <v>287532</v>
      </c>
      <c r="AJ39" s="235">
        <f t="shared" si="54"/>
        <v>87325.51</v>
      </c>
    </row>
    <row r="40" spans="1:36" x14ac:dyDescent="0.2">
      <c r="A40" s="332">
        <f t="shared" si="28"/>
        <v>231359.01</v>
      </c>
      <c r="B40" s="330">
        <v>231510</v>
      </c>
      <c r="C40" s="331">
        <v>51089</v>
      </c>
      <c r="D40" s="332">
        <f t="shared" si="1"/>
        <v>231359.01</v>
      </c>
      <c r="E40" s="327">
        <f t="shared" si="2"/>
        <v>231510</v>
      </c>
      <c r="F40" s="235">
        <f t="shared" si="3"/>
        <v>51089</v>
      </c>
      <c r="G40" s="332">
        <f t="shared" si="31"/>
        <v>231359.01</v>
      </c>
      <c r="H40" s="327">
        <f t="shared" si="32"/>
        <v>231510</v>
      </c>
      <c r="I40" s="235">
        <f t="shared" si="33"/>
        <v>51089</v>
      </c>
      <c r="J40" s="332">
        <f t="shared" si="34"/>
        <v>231359.01</v>
      </c>
      <c r="K40" s="327">
        <f t="shared" si="35"/>
        <v>231510</v>
      </c>
      <c r="L40" s="235">
        <f t="shared" si="36"/>
        <v>51089</v>
      </c>
      <c r="M40" s="332">
        <f t="shared" si="37"/>
        <v>231359.01</v>
      </c>
      <c r="N40" s="327">
        <f t="shared" si="38"/>
        <v>231510</v>
      </c>
      <c r="O40" s="235">
        <f t="shared" si="39"/>
        <v>51089</v>
      </c>
      <c r="P40" s="332">
        <f t="shared" si="29"/>
        <v>287532.01</v>
      </c>
      <c r="Q40" s="327">
        <v>287719</v>
      </c>
      <c r="R40" s="235">
        <v>86781.36</v>
      </c>
      <c r="S40" s="332">
        <f t="shared" si="30"/>
        <v>287532.01</v>
      </c>
      <c r="T40" s="327">
        <v>287719</v>
      </c>
      <c r="U40" s="235">
        <v>86781.36</v>
      </c>
      <c r="V40" s="332">
        <f t="shared" si="40"/>
        <v>287532.01</v>
      </c>
      <c r="W40" s="327">
        <f t="shared" si="41"/>
        <v>287719</v>
      </c>
      <c r="X40" s="235">
        <f t="shared" si="42"/>
        <v>86781.36</v>
      </c>
      <c r="Y40" s="332">
        <f t="shared" si="43"/>
        <v>287532.01</v>
      </c>
      <c r="Z40" s="327">
        <f t="shared" si="44"/>
        <v>287719</v>
      </c>
      <c r="AA40" s="235">
        <f t="shared" si="45"/>
        <v>86781.36</v>
      </c>
      <c r="AB40" s="332">
        <f t="shared" si="46"/>
        <v>287532.01</v>
      </c>
      <c r="AC40" s="327">
        <f t="shared" si="47"/>
        <v>287719</v>
      </c>
      <c r="AD40" s="235">
        <f t="shared" si="48"/>
        <v>86781.36</v>
      </c>
      <c r="AE40" s="332">
        <f t="shared" si="49"/>
        <v>287532.01</v>
      </c>
      <c r="AF40" s="327">
        <f t="shared" si="50"/>
        <v>287719</v>
      </c>
      <c r="AG40" s="235">
        <f t="shared" si="51"/>
        <v>86781.36</v>
      </c>
      <c r="AH40" s="332">
        <f t="shared" si="52"/>
        <v>287532.01</v>
      </c>
      <c r="AI40" s="327">
        <f t="shared" si="53"/>
        <v>287719</v>
      </c>
      <c r="AJ40" s="235">
        <f t="shared" si="54"/>
        <v>86781.36</v>
      </c>
    </row>
    <row r="41" spans="1:36" x14ac:dyDescent="0.2">
      <c r="A41" s="332">
        <f t="shared" si="28"/>
        <v>231510.01</v>
      </c>
      <c r="B41" s="330">
        <v>231661</v>
      </c>
      <c r="C41" s="331">
        <v>50768</v>
      </c>
      <c r="D41" s="332">
        <f t="shared" si="1"/>
        <v>231510.01</v>
      </c>
      <c r="E41" s="327">
        <f t="shared" si="2"/>
        <v>231661</v>
      </c>
      <c r="F41" s="235">
        <f t="shared" si="3"/>
        <v>50768</v>
      </c>
      <c r="G41" s="332">
        <f t="shared" si="31"/>
        <v>231510.01</v>
      </c>
      <c r="H41" s="327">
        <f t="shared" si="32"/>
        <v>231661</v>
      </c>
      <c r="I41" s="235">
        <f t="shared" si="33"/>
        <v>50768</v>
      </c>
      <c r="J41" s="332">
        <f t="shared" si="34"/>
        <v>231510.01</v>
      </c>
      <c r="K41" s="327">
        <f t="shared" si="35"/>
        <v>231661</v>
      </c>
      <c r="L41" s="235">
        <f t="shared" si="36"/>
        <v>50768</v>
      </c>
      <c r="M41" s="332">
        <f t="shared" si="37"/>
        <v>231510.01</v>
      </c>
      <c r="N41" s="327">
        <f t="shared" si="38"/>
        <v>231661</v>
      </c>
      <c r="O41" s="235">
        <f t="shared" si="39"/>
        <v>50768</v>
      </c>
      <c r="P41" s="332">
        <f t="shared" si="29"/>
        <v>287719.01</v>
      </c>
      <c r="Q41" s="327">
        <v>287906</v>
      </c>
      <c r="R41" s="235">
        <v>86239.7</v>
      </c>
      <c r="S41" s="332">
        <f t="shared" si="30"/>
        <v>287719.01</v>
      </c>
      <c r="T41" s="327">
        <v>287906</v>
      </c>
      <c r="U41" s="235">
        <v>86239.7</v>
      </c>
      <c r="V41" s="332">
        <f t="shared" si="40"/>
        <v>287719.01</v>
      </c>
      <c r="W41" s="327">
        <f t="shared" si="41"/>
        <v>287906</v>
      </c>
      <c r="X41" s="235">
        <f t="shared" si="42"/>
        <v>86239.7</v>
      </c>
      <c r="Y41" s="332">
        <f t="shared" si="43"/>
        <v>287719.01</v>
      </c>
      <c r="Z41" s="327">
        <f t="shared" si="44"/>
        <v>287906</v>
      </c>
      <c r="AA41" s="235">
        <f t="shared" si="45"/>
        <v>86239.7</v>
      </c>
      <c r="AB41" s="332">
        <f t="shared" si="46"/>
        <v>287719.01</v>
      </c>
      <c r="AC41" s="327">
        <f t="shared" si="47"/>
        <v>287906</v>
      </c>
      <c r="AD41" s="235">
        <f t="shared" si="48"/>
        <v>86239.7</v>
      </c>
      <c r="AE41" s="332">
        <f t="shared" si="49"/>
        <v>287719.01</v>
      </c>
      <c r="AF41" s="327">
        <f t="shared" si="50"/>
        <v>287906</v>
      </c>
      <c r="AG41" s="235">
        <f t="shared" si="51"/>
        <v>86239.7</v>
      </c>
      <c r="AH41" s="332">
        <f t="shared" si="52"/>
        <v>287719.01</v>
      </c>
      <c r="AI41" s="327">
        <f t="shared" si="53"/>
        <v>287906</v>
      </c>
      <c r="AJ41" s="235">
        <f t="shared" si="54"/>
        <v>86239.7</v>
      </c>
    </row>
    <row r="42" spans="1:36" x14ac:dyDescent="0.2">
      <c r="A42" s="332">
        <f t="shared" si="28"/>
        <v>231661.01</v>
      </c>
      <c r="B42" s="330">
        <v>231811</v>
      </c>
      <c r="C42" s="331">
        <v>50447</v>
      </c>
      <c r="D42" s="332">
        <f t="shared" si="1"/>
        <v>231661.01</v>
      </c>
      <c r="E42" s="327">
        <f t="shared" si="2"/>
        <v>231811</v>
      </c>
      <c r="F42" s="235">
        <f t="shared" si="3"/>
        <v>50447</v>
      </c>
      <c r="G42" s="332">
        <f t="shared" si="31"/>
        <v>231661.01</v>
      </c>
      <c r="H42" s="327">
        <f t="shared" si="32"/>
        <v>231811</v>
      </c>
      <c r="I42" s="235">
        <f t="shared" si="33"/>
        <v>50447</v>
      </c>
      <c r="J42" s="332">
        <f t="shared" si="34"/>
        <v>231661.01</v>
      </c>
      <c r="K42" s="327">
        <f t="shared" si="35"/>
        <v>231811</v>
      </c>
      <c r="L42" s="235">
        <f t="shared" si="36"/>
        <v>50447</v>
      </c>
      <c r="M42" s="332">
        <f t="shared" si="37"/>
        <v>231661.01</v>
      </c>
      <c r="N42" s="327">
        <f t="shared" si="38"/>
        <v>231811</v>
      </c>
      <c r="O42" s="235">
        <f t="shared" si="39"/>
        <v>50447</v>
      </c>
      <c r="P42" s="332">
        <f t="shared" si="29"/>
        <v>287906.01</v>
      </c>
      <c r="Q42" s="327">
        <v>288093</v>
      </c>
      <c r="R42" s="235">
        <v>85700.47</v>
      </c>
      <c r="S42" s="332">
        <f t="shared" si="30"/>
        <v>287906.01</v>
      </c>
      <c r="T42" s="327">
        <v>288093</v>
      </c>
      <c r="U42" s="235">
        <v>85700.47</v>
      </c>
      <c r="V42" s="332">
        <f t="shared" si="40"/>
        <v>287906.01</v>
      </c>
      <c r="W42" s="327">
        <f t="shared" si="41"/>
        <v>288093</v>
      </c>
      <c r="X42" s="235">
        <f t="shared" si="42"/>
        <v>85700.47</v>
      </c>
      <c r="Y42" s="332">
        <f t="shared" si="43"/>
        <v>287906.01</v>
      </c>
      <c r="Z42" s="327">
        <f t="shared" si="44"/>
        <v>288093</v>
      </c>
      <c r="AA42" s="235">
        <f t="shared" si="45"/>
        <v>85700.47</v>
      </c>
      <c r="AB42" s="332">
        <f t="shared" si="46"/>
        <v>287906.01</v>
      </c>
      <c r="AC42" s="327">
        <f t="shared" si="47"/>
        <v>288093</v>
      </c>
      <c r="AD42" s="235">
        <f t="shared" si="48"/>
        <v>85700.47</v>
      </c>
      <c r="AE42" s="332">
        <f t="shared" si="49"/>
        <v>287906.01</v>
      </c>
      <c r="AF42" s="327">
        <f t="shared" si="50"/>
        <v>288093</v>
      </c>
      <c r="AG42" s="235">
        <f t="shared" si="51"/>
        <v>85700.47</v>
      </c>
      <c r="AH42" s="332">
        <f t="shared" si="52"/>
        <v>287906.01</v>
      </c>
      <c r="AI42" s="327">
        <f t="shared" si="53"/>
        <v>288093</v>
      </c>
      <c r="AJ42" s="235">
        <f t="shared" si="54"/>
        <v>85700.47</v>
      </c>
    </row>
    <row r="43" spans="1:36" x14ac:dyDescent="0.2">
      <c r="A43" s="332">
        <f t="shared" si="28"/>
        <v>231811.01</v>
      </c>
      <c r="B43" s="330">
        <v>231962</v>
      </c>
      <c r="C43" s="331">
        <v>50129</v>
      </c>
      <c r="D43" s="332">
        <f t="shared" si="1"/>
        <v>231811.01</v>
      </c>
      <c r="E43" s="327">
        <f t="shared" si="2"/>
        <v>231962</v>
      </c>
      <c r="F43" s="235">
        <f t="shared" si="3"/>
        <v>50129</v>
      </c>
      <c r="G43" s="332">
        <f t="shared" si="31"/>
        <v>231811.01</v>
      </c>
      <c r="H43" s="327">
        <f t="shared" si="32"/>
        <v>231962</v>
      </c>
      <c r="I43" s="235">
        <f t="shared" si="33"/>
        <v>50129</v>
      </c>
      <c r="J43" s="332">
        <f t="shared" si="34"/>
        <v>231811.01</v>
      </c>
      <c r="K43" s="327">
        <f t="shared" si="35"/>
        <v>231962</v>
      </c>
      <c r="L43" s="235">
        <f t="shared" si="36"/>
        <v>50129</v>
      </c>
      <c r="M43" s="332">
        <f t="shared" si="37"/>
        <v>231811.01</v>
      </c>
      <c r="N43" s="327">
        <f t="shared" si="38"/>
        <v>231962</v>
      </c>
      <c r="O43" s="235">
        <f t="shared" si="39"/>
        <v>50129</v>
      </c>
      <c r="P43" s="332">
        <f t="shared" si="29"/>
        <v>288093.01</v>
      </c>
      <c r="Q43" s="327">
        <v>288280</v>
      </c>
      <c r="R43" s="235">
        <v>85163.58</v>
      </c>
      <c r="S43" s="332">
        <f t="shared" si="30"/>
        <v>288093.01</v>
      </c>
      <c r="T43" s="327">
        <v>288280</v>
      </c>
      <c r="U43" s="235">
        <v>85163.58</v>
      </c>
      <c r="V43" s="332">
        <f t="shared" si="40"/>
        <v>288093.01</v>
      </c>
      <c r="W43" s="327">
        <f t="shared" si="41"/>
        <v>288280</v>
      </c>
      <c r="X43" s="235">
        <f t="shared" si="42"/>
        <v>85163.58</v>
      </c>
      <c r="Y43" s="332">
        <f t="shared" si="43"/>
        <v>288093.01</v>
      </c>
      <c r="Z43" s="327">
        <f t="shared" si="44"/>
        <v>288280</v>
      </c>
      <c r="AA43" s="235">
        <f t="shared" si="45"/>
        <v>85163.58</v>
      </c>
      <c r="AB43" s="332">
        <f t="shared" si="46"/>
        <v>288093.01</v>
      </c>
      <c r="AC43" s="327">
        <f t="shared" si="47"/>
        <v>288280</v>
      </c>
      <c r="AD43" s="235">
        <f t="shared" si="48"/>
        <v>85163.58</v>
      </c>
      <c r="AE43" s="332">
        <f t="shared" si="49"/>
        <v>288093.01</v>
      </c>
      <c r="AF43" s="327">
        <f t="shared" si="50"/>
        <v>288280</v>
      </c>
      <c r="AG43" s="235">
        <f t="shared" si="51"/>
        <v>85163.58</v>
      </c>
      <c r="AH43" s="332">
        <f t="shared" si="52"/>
        <v>288093.01</v>
      </c>
      <c r="AI43" s="327">
        <f t="shared" si="53"/>
        <v>288280</v>
      </c>
      <c r="AJ43" s="235">
        <f t="shared" si="54"/>
        <v>85163.58</v>
      </c>
    </row>
    <row r="44" spans="1:36" x14ac:dyDescent="0.2">
      <c r="A44" s="332">
        <f t="shared" si="28"/>
        <v>231962.01</v>
      </c>
      <c r="B44" s="330">
        <v>232112</v>
      </c>
      <c r="C44" s="331">
        <v>49812</v>
      </c>
      <c r="D44" s="332">
        <f t="shared" si="1"/>
        <v>231962.01</v>
      </c>
      <c r="E44" s="327">
        <f t="shared" si="2"/>
        <v>232112</v>
      </c>
      <c r="F44" s="235">
        <f t="shared" si="3"/>
        <v>49812</v>
      </c>
      <c r="G44" s="332">
        <f t="shared" si="31"/>
        <v>231962.01</v>
      </c>
      <c r="H44" s="327">
        <f t="shared" si="32"/>
        <v>232112</v>
      </c>
      <c r="I44" s="235">
        <f t="shared" si="33"/>
        <v>49812</v>
      </c>
      <c r="J44" s="332">
        <f t="shared" si="34"/>
        <v>231962.01</v>
      </c>
      <c r="K44" s="327">
        <f t="shared" si="35"/>
        <v>232112</v>
      </c>
      <c r="L44" s="235">
        <f t="shared" si="36"/>
        <v>49812</v>
      </c>
      <c r="M44" s="332">
        <f t="shared" si="37"/>
        <v>231962.01</v>
      </c>
      <c r="N44" s="327">
        <f t="shared" si="38"/>
        <v>232112</v>
      </c>
      <c r="O44" s="235">
        <f t="shared" si="39"/>
        <v>49812</v>
      </c>
      <c r="P44" s="332">
        <f t="shared" si="29"/>
        <v>288280.01</v>
      </c>
      <c r="Q44" s="327">
        <v>288468</v>
      </c>
      <c r="R44" s="235">
        <v>84628.96</v>
      </c>
      <c r="S44" s="332">
        <f t="shared" si="30"/>
        <v>288280.01</v>
      </c>
      <c r="T44" s="327">
        <v>288468</v>
      </c>
      <c r="U44" s="235">
        <v>84628.96</v>
      </c>
      <c r="V44" s="332">
        <f t="shared" si="40"/>
        <v>288280.01</v>
      </c>
      <c r="W44" s="327">
        <f t="shared" si="41"/>
        <v>288468</v>
      </c>
      <c r="X44" s="235">
        <f t="shared" si="42"/>
        <v>84628.96</v>
      </c>
      <c r="Y44" s="332">
        <f t="shared" si="43"/>
        <v>288280.01</v>
      </c>
      <c r="Z44" s="327">
        <f t="shared" si="44"/>
        <v>288468</v>
      </c>
      <c r="AA44" s="235">
        <f t="shared" si="45"/>
        <v>84628.96</v>
      </c>
      <c r="AB44" s="332">
        <f t="shared" si="46"/>
        <v>288280.01</v>
      </c>
      <c r="AC44" s="327">
        <f t="shared" si="47"/>
        <v>288468</v>
      </c>
      <c r="AD44" s="235">
        <f t="shared" si="48"/>
        <v>84628.96</v>
      </c>
      <c r="AE44" s="332">
        <f t="shared" si="49"/>
        <v>288280.01</v>
      </c>
      <c r="AF44" s="327">
        <f t="shared" si="50"/>
        <v>288468</v>
      </c>
      <c r="AG44" s="235">
        <f t="shared" si="51"/>
        <v>84628.96</v>
      </c>
      <c r="AH44" s="332">
        <f t="shared" si="52"/>
        <v>288280.01</v>
      </c>
      <c r="AI44" s="327">
        <f t="shared" si="53"/>
        <v>288468</v>
      </c>
      <c r="AJ44" s="235">
        <f t="shared" si="54"/>
        <v>84628.96</v>
      </c>
    </row>
    <row r="45" spans="1:36" x14ac:dyDescent="0.2">
      <c r="A45" s="332">
        <f t="shared" si="28"/>
        <v>232112.01</v>
      </c>
      <c r="B45" s="330">
        <v>232263</v>
      </c>
      <c r="C45" s="331">
        <v>49495</v>
      </c>
      <c r="D45" s="332">
        <f t="shared" si="1"/>
        <v>232112.01</v>
      </c>
      <c r="E45" s="327">
        <f t="shared" si="2"/>
        <v>232263</v>
      </c>
      <c r="F45" s="235">
        <f t="shared" si="3"/>
        <v>49495</v>
      </c>
      <c r="G45" s="332">
        <f t="shared" si="31"/>
        <v>232112.01</v>
      </c>
      <c r="H45" s="327">
        <f t="shared" si="32"/>
        <v>232263</v>
      </c>
      <c r="I45" s="235">
        <f t="shared" si="33"/>
        <v>49495</v>
      </c>
      <c r="J45" s="332">
        <f t="shared" si="34"/>
        <v>232112.01</v>
      </c>
      <c r="K45" s="327">
        <f t="shared" si="35"/>
        <v>232263</v>
      </c>
      <c r="L45" s="235">
        <f t="shared" si="36"/>
        <v>49495</v>
      </c>
      <c r="M45" s="332">
        <f t="shared" si="37"/>
        <v>232112.01</v>
      </c>
      <c r="N45" s="327">
        <f t="shared" si="38"/>
        <v>232263</v>
      </c>
      <c r="O45" s="235">
        <f t="shared" si="39"/>
        <v>49495</v>
      </c>
      <c r="P45" s="332">
        <f t="shared" si="29"/>
        <v>288468.01</v>
      </c>
      <c r="Q45" s="327">
        <v>288655</v>
      </c>
      <c r="R45" s="235">
        <v>84096.56</v>
      </c>
      <c r="S45" s="332">
        <f t="shared" si="30"/>
        <v>288468.01</v>
      </c>
      <c r="T45" s="327">
        <v>288655</v>
      </c>
      <c r="U45" s="235">
        <v>84096.56</v>
      </c>
      <c r="V45" s="332">
        <f t="shared" si="40"/>
        <v>288468.01</v>
      </c>
      <c r="W45" s="327">
        <f t="shared" si="41"/>
        <v>288655</v>
      </c>
      <c r="X45" s="235">
        <f t="shared" si="42"/>
        <v>84096.56</v>
      </c>
      <c r="Y45" s="332">
        <f t="shared" si="43"/>
        <v>288468.01</v>
      </c>
      <c r="Z45" s="327">
        <f t="shared" si="44"/>
        <v>288655</v>
      </c>
      <c r="AA45" s="235">
        <f t="shared" si="45"/>
        <v>84096.56</v>
      </c>
      <c r="AB45" s="332">
        <f t="shared" si="46"/>
        <v>288468.01</v>
      </c>
      <c r="AC45" s="327">
        <f t="shared" si="47"/>
        <v>288655</v>
      </c>
      <c r="AD45" s="235">
        <f t="shared" si="48"/>
        <v>84096.56</v>
      </c>
      <c r="AE45" s="332">
        <f t="shared" si="49"/>
        <v>288468.01</v>
      </c>
      <c r="AF45" s="327">
        <f t="shared" si="50"/>
        <v>288655</v>
      </c>
      <c r="AG45" s="235">
        <f t="shared" si="51"/>
        <v>84096.56</v>
      </c>
      <c r="AH45" s="332">
        <f t="shared" si="52"/>
        <v>288468.01</v>
      </c>
      <c r="AI45" s="327">
        <f t="shared" si="53"/>
        <v>288655</v>
      </c>
      <c r="AJ45" s="235">
        <f t="shared" si="54"/>
        <v>84096.56</v>
      </c>
    </row>
    <row r="46" spans="1:36" x14ac:dyDescent="0.2">
      <c r="A46" s="332">
        <f t="shared" si="28"/>
        <v>232263.01</v>
      </c>
      <c r="B46" s="330">
        <v>232414</v>
      </c>
      <c r="C46" s="331">
        <v>49180</v>
      </c>
      <c r="D46" s="332">
        <f t="shared" si="1"/>
        <v>232263.01</v>
      </c>
      <c r="E46" s="327">
        <f t="shared" si="2"/>
        <v>232414</v>
      </c>
      <c r="F46" s="235">
        <f t="shared" si="3"/>
        <v>49180</v>
      </c>
      <c r="G46" s="332">
        <f t="shared" si="31"/>
        <v>232263.01</v>
      </c>
      <c r="H46" s="327">
        <f t="shared" si="32"/>
        <v>232414</v>
      </c>
      <c r="I46" s="235">
        <f t="shared" si="33"/>
        <v>49180</v>
      </c>
      <c r="J46" s="332">
        <f t="shared" si="34"/>
        <v>232263.01</v>
      </c>
      <c r="K46" s="327">
        <f t="shared" si="35"/>
        <v>232414</v>
      </c>
      <c r="L46" s="235">
        <f t="shared" si="36"/>
        <v>49180</v>
      </c>
      <c r="M46" s="332">
        <f t="shared" si="37"/>
        <v>232263.01</v>
      </c>
      <c r="N46" s="327">
        <f t="shared" si="38"/>
        <v>232414</v>
      </c>
      <c r="O46" s="235">
        <f t="shared" si="39"/>
        <v>49180</v>
      </c>
      <c r="P46" s="332">
        <f t="shared" si="29"/>
        <v>288655.01</v>
      </c>
      <c r="Q46" s="327">
        <v>288842</v>
      </c>
      <c r="R46" s="235">
        <v>83566.31</v>
      </c>
      <c r="S46" s="332">
        <f t="shared" si="30"/>
        <v>288655.01</v>
      </c>
      <c r="T46" s="327">
        <v>288842</v>
      </c>
      <c r="U46" s="235">
        <v>83566.31</v>
      </c>
      <c r="V46" s="332">
        <f t="shared" si="40"/>
        <v>288655.01</v>
      </c>
      <c r="W46" s="327">
        <f t="shared" si="41"/>
        <v>288842</v>
      </c>
      <c r="X46" s="235">
        <f t="shared" si="42"/>
        <v>83566.31</v>
      </c>
      <c r="Y46" s="332">
        <f t="shared" si="43"/>
        <v>288655.01</v>
      </c>
      <c r="Z46" s="327">
        <f t="shared" si="44"/>
        <v>288842</v>
      </c>
      <c r="AA46" s="235">
        <f t="shared" si="45"/>
        <v>83566.31</v>
      </c>
      <c r="AB46" s="332">
        <f t="shared" si="46"/>
        <v>288655.01</v>
      </c>
      <c r="AC46" s="327">
        <f t="shared" si="47"/>
        <v>288842</v>
      </c>
      <c r="AD46" s="235">
        <f t="shared" si="48"/>
        <v>83566.31</v>
      </c>
      <c r="AE46" s="332">
        <f t="shared" si="49"/>
        <v>288655.01</v>
      </c>
      <c r="AF46" s="327">
        <f t="shared" si="50"/>
        <v>288842</v>
      </c>
      <c r="AG46" s="235">
        <f t="shared" si="51"/>
        <v>83566.31</v>
      </c>
      <c r="AH46" s="332">
        <f t="shared" si="52"/>
        <v>288655.01</v>
      </c>
      <c r="AI46" s="327">
        <f t="shared" si="53"/>
        <v>288842</v>
      </c>
      <c r="AJ46" s="235">
        <f t="shared" si="54"/>
        <v>83566.31</v>
      </c>
    </row>
    <row r="47" spans="1:36" x14ac:dyDescent="0.2">
      <c r="A47" s="332">
        <f t="shared" si="28"/>
        <v>232414.01</v>
      </c>
      <c r="B47" s="330">
        <v>232564</v>
      </c>
      <c r="C47" s="331">
        <v>48867</v>
      </c>
      <c r="D47" s="332">
        <f t="shared" si="1"/>
        <v>232414.01</v>
      </c>
      <c r="E47" s="327">
        <f t="shared" si="2"/>
        <v>232564</v>
      </c>
      <c r="F47" s="235">
        <f t="shared" si="3"/>
        <v>48867</v>
      </c>
      <c r="G47" s="332">
        <f t="shared" si="31"/>
        <v>232414.01</v>
      </c>
      <c r="H47" s="327">
        <f t="shared" si="32"/>
        <v>232564</v>
      </c>
      <c r="I47" s="235">
        <f t="shared" si="33"/>
        <v>48867</v>
      </c>
      <c r="J47" s="332">
        <f t="shared" si="34"/>
        <v>232414.01</v>
      </c>
      <c r="K47" s="327">
        <f t="shared" si="35"/>
        <v>232564</v>
      </c>
      <c r="L47" s="235">
        <f t="shared" si="36"/>
        <v>48867</v>
      </c>
      <c r="M47" s="332">
        <f t="shared" si="37"/>
        <v>232414.01</v>
      </c>
      <c r="N47" s="327">
        <f t="shared" si="38"/>
        <v>232564</v>
      </c>
      <c r="O47" s="235">
        <f t="shared" si="39"/>
        <v>48867</v>
      </c>
      <c r="P47" s="332">
        <f t="shared" si="29"/>
        <v>288842.01</v>
      </c>
      <c r="Q47" s="327">
        <v>289029</v>
      </c>
      <c r="R47" s="235">
        <v>83038.149999999994</v>
      </c>
      <c r="S47" s="332">
        <f t="shared" si="30"/>
        <v>288842.01</v>
      </c>
      <c r="T47" s="327">
        <v>289029</v>
      </c>
      <c r="U47" s="235">
        <v>83038.149999999994</v>
      </c>
      <c r="V47" s="332">
        <f t="shared" si="40"/>
        <v>288842.01</v>
      </c>
      <c r="W47" s="327">
        <f t="shared" si="41"/>
        <v>289029</v>
      </c>
      <c r="X47" s="235">
        <f t="shared" si="42"/>
        <v>83038.149999999994</v>
      </c>
      <c r="Y47" s="332">
        <f t="shared" si="43"/>
        <v>288842.01</v>
      </c>
      <c r="Z47" s="327">
        <f t="shared" si="44"/>
        <v>289029</v>
      </c>
      <c r="AA47" s="235">
        <f t="shared" si="45"/>
        <v>83038.149999999994</v>
      </c>
      <c r="AB47" s="332">
        <f t="shared" si="46"/>
        <v>288842.01</v>
      </c>
      <c r="AC47" s="327">
        <f t="shared" si="47"/>
        <v>289029</v>
      </c>
      <c r="AD47" s="235">
        <f t="shared" si="48"/>
        <v>83038.149999999994</v>
      </c>
      <c r="AE47" s="332">
        <f t="shared" si="49"/>
        <v>288842.01</v>
      </c>
      <c r="AF47" s="327">
        <f t="shared" si="50"/>
        <v>289029</v>
      </c>
      <c r="AG47" s="235">
        <f t="shared" si="51"/>
        <v>83038.149999999994</v>
      </c>
      <c r="AH47" s="332">
        <f t="shared" si="52"/>
        <v>288842.01</v>
      </c>
      <c r="AI47" s="327">
        <f t="shared" si="53"/>
        <v>289029</v>
      </c>
      <c r="AJ47" s="235">
        <f t="shared" si="54"/>
        <v>83038.149999999994</v>
      </c>
    </row>
    <row r="48" spans="1:36" x14ac:dyDescent="0.2">
      <c r="A48" s="332">
        <f t="shared" si="28"/>
        <v>232564.01</v>
      </c>
      <c r="B48" s="330">
        <v>232715</v>
      </c>
      <c r="C48" s="331">
        <v>48555</v>
      </c>
      <c r="D48" s="332">
        <f t="shared" si="1"/>
        <v>232564.01</v>
      </c>
      <c r="E48" s="327">
        <f t="shared" si="2"/>
        <v>232715</v>
      </c>
      <c r="F48" s="235">
        <f t="shared" si="3"/>
        <v>48555</v>
      </c>
      <c r="G48" s="332">
        <f t="shared" si="31"/>
        <v>232564.01</v>
      </c>
      <c r="H48" s="327">
        <f t="shared" si="32"/>
        <v>232715</v>
      </c>
      <c r="I48" s="235">
        <f t="shared" si="33"/>
        <v>48555</v>
      </c>
      <c r="J48" s="332">
        <f t="shared" si="34"/>
        <v>232564.01</v>
      </c>
      <c r="K48" s="327">
        <f t="shared" si="35"/>
        <v>232715</v>
      </c>
      <c r="L48" s="235">
        <f t="shared" si="36"/>
        <v>48555</v>
      </c>
      <c r="M48" s="332">
        <f t="shared" si="37"/>
        <v>232564.01</v>
      </c>
      <c r="N48" s="327">
        <f t="shared" si="38"/>
        <v>232715</v>
      </c>
      <c r="O48" s="235">
        <f t="shared" si="39"/>
        <v>48555</v>
      </c>
      <c r="P48" s="332">
        <f t="shared" si="29"/>
        <v>289029.01</v>
      </c>
      <c r="Q48" s="327">
        <v>289216</v>
      </c>
      <c r="R48" s="235">
        <v>82512.03</v>
      </c>
      <c r="S48" s="332">
        <f t="shared" si="30"/>
        <v>289029.01</v>
      </c>
      <c r="T48" s="327">
        <v>289216</v>
      </c>
      <c r="U48" s="235">
        <v>82512.03</v>
      </c>
      <c r="V48" s="332">
        <f t="shared" si="40"/>
        <v>289029.01</v>
      </c>
      <c r="W48" s="327">
        <f t="shared" si="41"/>
        <v>289216</v>
      </c>
      <c r="X48" s="235">
        <f t="shared" si="42"/>
        <v>82512.03</v>
      </c>
      <c r="Y48" s="332">
        <f t="shared" si="43"/>
        <v>289029.01</v>
      </c>
      <c r="Z48" s="327">
        <f t="shared" si="44"/>
        <v>289216</v>
      </c>
      <c r="AA48" s="235">
        <f t="shared" si="45"/>
        <v>82512.03</v>
      </c>
      <c r="AB48" s="332">
        <f t="shared" si="46"/>
        <v>289029.01</v>
      </c>
      <c r="AC48" s="327">
        <f t="shared" si="47"/>
        <v>289216</v>
      </c>
      <c r="AD48" s="235">
        <f t="shared" si="48"/>
        <v>82512.03</v>
      </c>
      <c r="AE48" s="332">
        <f t="shared" si="49"/>
        <v>289029.01</v>
      </c>
      <c r="AF48" s="327">
        <f t="shared" si="50"/>
        <v>289216</v>
      </c>
      <c r="AG48" s="235">
        <f t="shared" si="51"/>
        <v>82512.03</v>
      </c>
      <c r="AH48" s="332">
        <f t="shared" si="52"/>
        <v>289029.01</v>
      </c>
      <c r="AI48" s="327">
        <f t="shared" si="53"/>
        <v>289216</v>
      </c>
      <c r="AJ48" s="235">
        <f t="shared" si="54"/>
        <v>82512.03</v>
      </c>
    </row>
    <row r="49" spans="1:36" x14ac:dyDescent="0.2">
      <c r="A49" s="332">
        <f t="shared" si="28"/>
        <v>232715.01</v>
      </c>
      <c r="B49" s="330">
        <v>232866</v>
      </c>
      <c r="C49" s="331">
        <v>48244</v>
      </c>
      <c r="D49" s="332">
        <f t="shared" si="1"/>
        <v>232715.01</v>
      </c>
      <c r="E49" s="327">
        <f t="shared" si="2"/>
        <v>232866</v>
      </c>
      <c r="F49" s="235">
        <f t="shared" si="3"/>
        <v>48244</v>
      </c>
      <c r="G49" s="332">
        <f t="shared" si="31"/>
        <v>232715.01</v>
      </c>
      <c r="H49" s="327">
        <f t="shared" si="32"/>
        <v>232866</v>
      </c>
      <c r="I49" s="235">
        <f t="shared" si="33"/>
        <v>48244</v>
      </c>
      <c r="J49" s="332">
        <f t="shared" si="34"/>
        <v>232715.01</v>
      </c>
      <c r="K49" s="327">
        <f t="shared" si="35"/>
        <v>232866</v>
      </c>
      <c r="L49" s="235">
        <f t="shared" si="36"/>
        <v>48244</v>
      </c>
      <c r="M49" s="332">
        <f t="shared" si="37"/>
        <v>232715.01</v>
      </c>
      <c r="N49" s="327">
        <f t="shared" si="38"/>
        <v>232866</v>
      </c>
      <c r="O49" s="235">
        <f t="shared" si="39"/>
        <v>48244</v>
      </c>
      <c r="P49" s="332">
        <f t="shared" si="29"/>
        <v>289216.01</v>
      </c>
      <c r="Q49" s="327">
        <v>289404</v>
      </c>
      <c r="R49" s="235">
        <v>81987.89</v>
      </c>
      <c r="S49" s="332">
        <f t="shared" si="30"/>
        <v>289216.01</v>
      </c>
      <c r="T49" s="327">
        <v>289404</v>
      </c>
      <c r="U49" s="235">
        <v>81987.89</v>
      </c>
      <c r="V49" s="332">
        <f t="shared" si="40"/>
        <v>289216.01</v>
      </c>
      <c r="W49" s="327">
        <f t="shared" si="41"/>
        <v>289404</v>
      </c>
      <c r="X49" s="235">
        <f t="shared" si="42"/>
        <v>81987.89</v>
      </c>
      <c r="Y49" s="332">
        <f t="shared" si="43"/>
        <v>289216.01</v>
      </c>
      <c r="Z49" s="327">
        <f t="shared" si="44"/>
        <v>289404</v>
      </c>
      <c r="AA49" s="235">
        <f t="shared" si="45"/>
        <v>81987.89</v>
      </c>
      <c r="AB49" s="332">
        <f t="shared" si="46"/>
        <v>289216.01</v>
      </c>
      <c r="AC49" s="327">
        <f t="shared" si="47"/>
        <v>289404</v>
      </c>
      <c r="AD49" s="235">
        <f t="shared" si="48"/>
        <v>81987.89</v>
      </c>
      <c r="AE49" s="332">
        <f t="shared" si="49"/>
        <v>289216.01</v>
      </c>
      <c r="AF49" s="327">
        <f t="shared" si="50"/>
        <v>289404</v>
      </c>
      <c r="AG49" s="235">
        <f t="shared" si="51"/>
        <v>81987.89</v>
      </c>
      <c r="AH49" s="332">
        <f t="shared" si="52"/>
        <v>289216.01</v>
      </c>
      <c r="AI49" s="327">
        <f t="shared" si="53"/>
        <v>289404</v>
      </c>
      <c r="AJ49" s="235">
        <f t="shared" si="54"/>
        <v>81987.89</v>
      </c>
    </row>
    <row r="50" spans="1:36" x14ac:dyDescent="0.2">
      <c r="A50" s="332">
        <f t="shared" si="28"/>
        <v>232866.01</v>
      </c>
      <c r="B50" s="330">
        <v>233016</v>
      </c>
      <c r="C50" s="331">
        <v>47935</v>
      </c>
      <c r="D50" s="332">
        <f t="shared" si="1"/>
        <v>232866.01</v>
      </c>
      <c r="E50" s="327">
        <f t="shared" si="2"/>
        <v>233016</v>
      </c>
      <c r="F50" s="235">
        <f t="shared" si="3"/>
        <v>47935</v>
      </c>
      <c r="G50" s="332">
        <f t="shared" si="31"/>
        <v>232866.01</v>
      </c>
      <c r="H50" s="327">
        <f t="shared" si="32"/>
        <v>233016</v>
      </c>
      <c r="I50" s="235">
        <f t="shared" si="33"/>
        <v>47935</v>
      </c>
      <c r="J50" s="332">
        <f t="shared" si="34"/>
        <v>232866.01</v>
      </c>
      <c r="K50" s="327">
        <f t="shared" si="35"/>
        <v>233016</v>
      </c>
      <c r="L50" s="235">
        <f t="shared" si="36"/>
        <v>47935</v>
      </c>
      <c r="M50" s="332">
        <f t="shared" si="37"/>
        <v>232866.01</v>
      </c>
      <c r="N50" s="327">
        <f t="shared" si="38"/>
        <v>233016</v>
      </c>
      <c r="O50" s="235">
        <f t="shared" si="39"/>
        <v>47935</v>
      </c>
      <c r="P50" s="332">
        <f t="shared" si="29"/>
        <v>289404.01</v>
      </c>
      <c r="Q50" s="327">
        <v>289591</v>
      </c>
      <c r="R50" s="235">
        <v>81465.69</v>
      </c>
      <c r="S50" s="332">
        <f t="shared" si="30"/>
        <v>289404.01</v>
      </c>
      <c r="T50" s="327">
        <v>289591</v>
      </c>
      <c r="U50" s="235">
        <v>81465.69</v>
      </c>
      <c r="V50" s="332">
        <f t="shared" si="40"/>
        <v>289404.01</v>
      </c>
      <c r="W50" s="327">
        <f t="shared" si="41"/>
        <v>289591</v>
      </c>
      <c r="X50" s="235">
        <f t="shared" si="42"/>
        <v>81465.69</v>
      </c>
      <c r="Y50" s="332">
        <f t="shared" si="43"/>
        <v>289404.01</v>
      </c>
      <c r="Z50" s="327">
        <f t="shared" si="44"/>
        <v>289591</v>
      </c>
      <c r="AA50" s="235">
        <f t="shared" si="45"/>
        <v>81465.69</v>
      </c>
      <c r="AB50" s="332">
        <f t="shared" si="46"/>
        <v>289404.01</v>
      </c>
      <c r="AC50" s="327">
        <f t="shared" si="47"/>
        <v>289591</v>
      </c>
      <c r="AD50" s="235">
        <f t="shared" si="48"/>
        <v>81465.69</v>
      </c>
      <c r="AE50" s="332">
        <f t="shared" si="49"/>
        <v>289404.01</v>
      </c>
      <c r="AF50" s="327">
        <f t="shared" si="50"/>
        <v>289591</v>
      </c>
      <c r="AG50" s="235">
        <f t="shared" si="51"/>
        <v>81465.69</v>
      </c>
      <c r="AH50" s="332">
        <f t="shared" si="52"/>
        <v>289404.01</v>
      </c>
      <c r="AI50" s="327">
        <f t="shared" si="53"/>
        <v>289591</v>
      </c>
      <c r="AJ50" s="235">
        <f t="shared" si="54"/>
        <v>81465.69</v>
      </c>
    </row>
    <row r="51" spans="1:36" x14ac:dyDescent="0.2">
      <c r="A51" s="332">
        <f t="shared" si="28"/>
        <v>233016.01</v>
      </c>
      <c r="B51" s="330">
        <v>233167</v>
      </c>
      <c r="C51" s="331">
        <v>47624</v>
      </c>
      <c r="D51" s="332">
        <f t="shared" si="1"/>
        <v>233016.01</v>
      </c>
      <c r="E51" s="327">
        <f t="shared" si="2"/>
        <v>233167</v>
      </c>
      <c r="F51" s="235">
        <f t="shared" si="3"/>
        <v>47624</v>
      </c>
      <c r="G51" s="332">
        <f t="shared" si="31"/>
        <v>233016.01</v>
      </c>
      <c r="H51" s="327">
        <f t="shared" si="32"/>
        <v>233167</v>
      </c>
      <c r="I51" s="235">
        <f t="shared" si="33"/>
        <v>47624</v>
      </c>
      <c r="J51" s="332">
        <f t="shared" si="34"/>
        <v>233016.01</v>
      </c>
      <c r="K51" s="327">
        <f t="shared" si="35"/>
        <v>233167</v>
      </c>
      <c r="L51" s="235">
        <f t="shared" si="36"/>
        <v>47624</v>
      </c>
      <c r="M51" s="332">
        <f t="shared" si="37"/>
        <v>233016.01</v>
      </c>
      <c r="N51" s="327">
        <f t="shared" si="38"/>
        <v>233167</v>
      </c>
      <c r="O51" s="235">
        <f t="shared" si="39"/>
        <v>47624</v>
      </c>
      <c r="P51" s="332">
        <f t="shared" si="29"/>
        <v>289591.01</v>
      </c>
      <c r="Q51" s="327">
        <v>289778</v>
      </c>
      <c r="R51" s="235">
        <v>80945.37</v>
      </c>
      <c r="S51" s="332">
        <f t="shared" si="30"/>
        <v>289591.01</v>
      </c>
      <c r="T51" s="327">
        <v>289778</v>
      </c>
      <c r="U51" s="235">
        <v>80945.37</v>
      </c>
      <c r="V51" s="332">
        <f t="shared" si="40"/>
        <v>289591.01</v>
      </c>
      <c r="W51" s="327">
        <f t="shared" si="41"/>
        <v>289778</v>
      </c>
      <c r="X51" s="235">
        <f t="shared" si="42"/>
        <v>80945.37</v>
      </c>
      <c r="Y51" s="332">
        <f t="shared" si="43"/>
        <v>289591.01</v>
      </c>
      <c r="Z51" s="327">
        <f t="shared" si="44"/>
        <v>289778</v>
      </c>
      <c r="AA51" s="235">
        <f t="shared" si="45"/>
        <v>80945.37</v>
      </c>
      <c r="AB51" s="332">
        <f t="shared" si="46"/>
        <v>289591.01</v>
      </c>
      <c r="AC51" s="327">
        <f t="shared" si="47"/>
        <v>289778</v>
      </c>
      <c r="AD51" s="235">
        <f t="shared" si="48"/>
        <v>80945.37</v>
      </c>
      <c r="AE51" s="332">
        <f t="shared" si="49"/>
        <v>289591.01</v>
      </c>
      <c r="AF51" s="327">
        <f t="shared" si="50"/>
        <v>289778</v>
      </c>
      <c r="AG51" s="235">
        <f t="shared" si="51"/>
        <v>80945.37</v>
      </c>
      <c r="AH51" s="332">
        <f t="shared" si="52"/>
        <v>289591.01</v>
      </c>
      <c r="AI51" s="327">
        <f t="shared" si="53"/>
        <v>289778</v>
      </c>
      <c r="AJ51" s="235">
        <f t="shared" si="54"/>
        <v>80945.37</v>
      </c>
    </row>
    <row r="52" spans="1:36" x14ac:dyDescent="0.2">
      <c r="A52" s="332">
        <f t="shared" si="28"/>
        <v>233167.01</v>
      </c>
      <c r="B52" s="330">
        <v>233317</v>
      </c>
      <c r="C52" s="331">
        <v>47317</v>
      </c>
      <c r="D52" s="332">
        <f t="shared" si="1"/>
        <v>233167.01</v>
      </c>
      <c r="E52" s="327">
        <f t="shared" si="2"/>
        <v>233317</v>
      </c>
      <c r="F52" s="235">
        <f t="shared" si="3"/>
        <v>47317</v>
      </c>
      <c r="G52" s="332">
        <f t="shared" si="31"/>
        <v>233167.01</v>
      </c>
      <c r="H52" s="327">
        <f t="shared" si="32"/>
        <v>233317</v>
      </c>
      <c r="I52" s="235">
        <f t="shared" si="33"/>
        <v>47317</v>
      </c>
      <c r="J52" s="332">
        <f t="shared" si="34"/>
        <v>233167.01</v>
      </c>
      <c r="K52" s="327">
        <f t="shared" si="35"/>
        <v>233317</v>
      </c>
      <c r="L52" s="235">
        <f t="shared" si="36"/>
        <v>47317</v>
      </c>
      <c r="M52" s="332">
        <f t="shared" si="37"/>
        <v>233167.01</v>
      </c>
      <c r="N52" s="327">
        <f t="shared" si="38"/>
        <v>233317</v>
      </c>
      <c r="O52" s="235">
        <f t="shared" si="39"/>
        <v>47317</v>
      </c>
      <c r="P52" s="332">
        <f t="shared" si="29"/>
        <v>289778.01</v>
      </c>
      <c r="Q52" s="327">
        <v>289965</v>
      </c>
      <c r="R52" s="235">
        <v>80426.89</v>
      </c>
      <c r="S52" s="332">
        <f t="shared" si="30"/>
        <v>289778.01</v>
      </c>
      <c r="T52" s="327">
        <v>289965</v>
      </c>
      <c r="U52" s="235">
        <v>80426.89</v>
      </c>
      <c r="V52" s="332">
        <f t="shared" si="40"/>
        <v>289778.01</v>
      </c>
      <c r="W52" s="327">
        <f t="shared" si="41"/>
        <v>289965</v>
      </c>
      <c r="X52" s="235">
        <f t="shared" si="42"/>
        <v>80426.89</v>
      </c>
      <c r="Y52" s="332">
        <f t="shared" si="43"/>
        <v>289778.01</v>
      </c>
      <c r="Z52" s="327">
        <f t="shared" si="44"/>
        <v>289965</v>
      </c>
      <c r="AA52" s="235">
        <f t="shared" si="45"/>
        <v>80426.89</v>
      </c>
      <c r="AB52" s="332">
        <f t="shared" si="46"/>
        <v>289778.01</v>
      </c>
      <c r="AC52" s="327">
        <f t="shared" si="47"/>
        <v>289965</v>
      </c>
      <c r="AD52" s="235">
        <f t="shared" si="48"/>
        <v>80426.89</v>
      </c>
      <c r="AE52" s="332">
        <f t="shared" si="49"/>
        <v>289778.01</v>
      </c>
      <c r="AF52" s="327">
        <f t="shared" si="50"/>
        <v>289965</v>
      </c>
      <c r="AG52" s="235">
        <f t="shared" si="51"/>
        <v>80426.89</v>
      </c>
      <c r="AH52" s="332">
        <f t="shared" si="52"/>
        <v>289778.01</v>
      </c>
      <c r="AI52" s="327">
        <f t="shared" si="53"/>
        <v>289965</v>
      </c>
      <c r="AJ52" s="235">
        <f t="shared" si="54"/>
        <v>80426.89</v>
      </c>
    </row>
    <row r="53" spans="1:36" x14ac:dyDescent="0.2">
      <c r="A53" s="332">
        <f t="shared" si="28"/>
        <v>233317.01</v>
      </c>
      <c r="B53" s="330">
        <v>233468</v>
      </c>
      <c r="C53" s="331">
        <v>47011</v>
      </c>
      <c r="D53" s="332">
        <f t="shared" si="1"/>
        <v>233317.01</v>
      </c>
      <c r="E53" s="327">
        <f t="shared" si="2"/>
        <v>233468</v>
      </c>
      <c r="F53" s="235">
        <f t="shared" si="3"/>
        <v>47011</v>
      </c>
      <c r="G53" s="332">
        <f t="shared" si="31"/>
        <v>233317.01</v>
      </c>
      <c r="H53" s="327">
        <f t="shared" si="32"/>
        <v>233468</v>
      </c>
      <c r="I53" s="235">
        <f t="shared" si="33"/>
        <v>47011</v>
      </c>
      <c r="J53" s="332">
        <f t="shared" si="34"/>
        <v>233317.01</v>
      </c>
      <c r="K53" s="327">
        <f t="shared" si="35"/>
        <v>233468</v>
      </c>
      <c r="L53" s="235">
        <f t="shared" si="36"/>
        <v>47011</v>
      </c>
      <c r="M53" s="332">
        <f t="shared" si="37"/>
        <v>233317.01</v>
      </c>
      <c r="N53" s="327">
        <f t="shared" si="38"/>
        <v>233468</v>
      </c>
      <c r="O53" s="235">
        <f t="shared" si="39"/>
        <v>47011</v>
      </c>
      <c r="P53" s="332">
        <f t="shared" si="29"/>
        <v>289965.01</v>
      </c>
      <c r="Q53" s="327">
        <v>290152</v>
      </c>
      <c r="R53" s="235">
        <v>79910.2</v>
      </c>
      <c r="S53" s="332">
        <f t="shared" si="30"/>
        <v>289965.01</v>
      </c>
      <c r="T53" s="327">
        <v>290152</v>
      </c>
      <c r="U53" s="235">
        <v>79910.2</v>
      </c>
      <c r="V53" s="332">
        <f t="shared" si="40"/>
        <v>289965.01</v>
      </c>
      <c r="W53" s="327">
        <f t="shared" si="41"/>
        <v>290152</v>
      </c>
      <c r="X53" s="235">
        <f t="shared" si="42"/>
        <v>79910.2</v>
      </c>
      <c r="Y53" s="332">
        <f t="shared" si="43"/>
        <v>289965.01</v>
      </c>
      <c r="Z53" s="327">
        <f t="shared" si="44"/>
        <v>290152</v>
      </c>
      <c r="AA53" s="235">
        <f t="shared" si="45"/>
        <v>79910.2</v>
      </c>
      <c r="AB53" s="332">
        <f t="shared" si="46"/>
        <v>289965.01</v>
      </c>
      <c r="AC53" s="327">
        <f t="shared" si="47"/>
        <v>290152</v>
      </c>
      <c r="AD53" s="235">
        <f t="shared" si="48"/>
        <v>79910.2</v>
      </c>
      <c r="AE53" s="332">
        <f t="shared" si="49"/>
        <v>289965.01</v>
      </c>
      <c r="AF53" s="327">
        <f t="shared" si="50"/>
        <v>290152</v>
      </c>
      <c r="AG53" s="235">
        <f t="shared" si="51"/>
        <v>79910.2</v>
      </c>
      <c r="AH53" s="332">
        <f t="shared" si="52"/>
        <v>289965.01</v>
      </c>
      <c r="AI53" s="327">
        <f t="shared" si="53"/>
        <v>290152</v>
      </c>
      <c r="AJ53" s="235">
        <f t="shared" si="54"/>
        <v>79910.2</v>
      </c>
    </row>
    <row r="54" spans="1:36" x14ac:dyDescent="0.2">
      <c r="A54" s="332">
        <f t="shared" si="28"/>
        <v>233468.01</v>
      </c>
      <c r="B54" s="330">
        <v>233619</v>
      </c>
      <c r="C54" s="331">
        <v>46706</v>
      </c>
      <c r="D54" s="332">
        <f t="shared" si="1"/>
        <v>233468.01</v>
      </c>
      <c r="E54" s="327">
        <f t="shared" si="2"/>
        <v>233619</v>
      </c>
      <c r="F54" s="235">
        <f t="shared" si="3"/>
        <v>46706</v>
      </c>
      <c r="G54" s="332">
        <f t="shared" si="31"/>
        <v>233468.01</v>
      </c>
      <c r="H54" s="327">
        <f t="shared" si="32"/>
        <v>233619</v>
      </c>
      <c r="I54" s="235">
        <f t="shared" si="33"/>
        <v>46706</v>
      </c>
      <c r="J54" s="332">
        <f t="shared" si="34"/>
        <v>233468.01</v>
      </c>
      <c r="K54" s="327">
        <f t="shared" si="35"/>
        <v>233619</v>
      </c>
      <c r="L54" s="235">
        <f t="shared" si="36"/>
        <v>46706</v>
      </c>
      <c r="M54" s="332">
        <f t="shared" si="37"/>
        <v>233468.01</v>
      </c>
      <c r="N54" s="327">
        <f t="shared" si="38"/>
        <v>233619</v>
      </c>
      <c r="O54" s="235">
        <f t="shared" si="39"/>
        <v>46706</v>
      </c>
      <c r="P54" s="332">
        <f t="shared" si="29"/>
        <v>290152.01</v>
      </c>
      <c r="Q54" s="327">
        <v>290340</v>
      </c>
      <c r="R54" s="235">
        <v>79395.27</v>
      </c>
      <c r="S54" s="332">
        <f t="shared" si="30"/>
        <v>290152.01</v>
      </c>
      <c r="T54" s="327">
        <v>290340</v>
      </c>
      <c r="U54" s="235">
        <v>79395.27</v>
      </c>
      <c r="V54" s="332">
        <f t="shared" si="40"/>
        <v>290152.01</v>
      </c>
      <c r="W54" s="327">
        <f t="shared" si="41"/>
        <v>290340</v>
      </c>
      <c r="X54" s="235">
        <f t="shared" si="42"/>
        <v>79395.27</v>
      </c>
      <c r="Y54" s="332">
        <f t="shared" si="43"/>
        <v>290152.01</v>
      </c>
      <c r="Z54" s="327">
        <f t="shared" si="44"/>
        <v>290340</v>
      </c>
      <c r="AA54" s="235">
        <f t="shared" si="45"/>
        <v>79395.27</v>
      </c>
      <c r="AB54" s="332">
        <f t="shared" si="46"/>
        <v>290152.01</v>
      </c>
      <c r="AC54" s="327">
        <f t="shared" si="47"/>
        <v>290340</v>
      </c>
      <c r="AD54" s="235">
        <f t="shared" si="48"/>
        <v>79395.27</v>
      </c>
      <c r="AE54" s="332">
        <f t="shared" si="49"/>
        <v>290152.01</v>
      </c>
      <c r="AF54" s="327">
        <f t="shared" si="50"/>
        <v>290340</v>
      </c>
      <c r="AG54" s="235">
        <f t="shared" si="51"/>
        <v>79395.27</v>
      </c>
      <c r="AH54" s="332">
        <f t="shared" si="52"/>
        <v>290152.01</v>
      </c>
      <c r="AI54" s="327">
        <f t="shared" si="53"/>
        <v>290340</v>
      </c>
      <c r="AJ54" s="235">
        <f t="shared" si="54"/>
        <v>79395.27</v>
      </c>
    </row>
    <row r="55" spans="1:36" x14ac:dyDescent="0.2">
      <c r="A55" s="332">
        <f t="shared" si="28"/>
        <v>233619.01</v>
      </c>
      <c r="B55" s="330">
        <v>233769</v>
      </c>
      <c r="C55" s="331">
        <v>46400</v>
      </c>
      <c r="D55" s="332">
        <f t="shared" si="1"/>
        <v>233619.01</v>
      </c>
      <c r="E55" s="327">
        <f t="shared" si="2"/>
        <v>233769</v>
      </c>
      <c r="F55" s="235">
        <f t="shared" si="3"/>
        <v>46400</v>
      </c>
      <c r="G55" s="332">
        <f t="shared" si="31"/>
        <v>233619.01</v>
      </c>
      <c r="H55" s="327">
        <f t="shared" si="32"/>
        <v>233769</v>
      </c>
      <c r="I55" s="235">
        <f t="shared" si="33"/>
        <v>46400</v>
      </c>
      <c r="J55" s="332">
        <f t="shared" si="34"/>
        <v>233619.01</v>
      </c>
      <c r="K55" s="327">
        <f t="shared" si="35"/>
        <v>233769</v>
      </c>
      <c r="L55" s="235">
        <f t="shared" si="36"/>
        <v>46400</v>
      </c>
      <c r="M55" s="332">
        <f t="shared" si="37"/>
        <v>233619.01</v>
      </c>
      <c r="N55" s="327">
        <f t="shared" si="38"/>
        <v>233769</v>
      </c>
      <c r="O55" s="235">
        <f t="shared" si="39"/>
        <v>46400</v>
      </c>
      <c r="P55" s="332">
        <f t="shared" si="29"/>
        <v>290340.01</v>
      </c>
      <c r="Q55" s="327">
        <v>290527</v>
      </c>
      <c r="R55" s="235">
        <v>78882.06</v>
      </c>
      <c r="S55" s="332">
        <f t="shared" si="30"/>
        <v>290340.01</v>
      </c>
      <c r="T55" s="327">
        <v>290527</v>
      </c>
      <c r="U55" s="235">
        <v>78882.06</v>
      </c>
      <c r="V55" s="332">
        <f t="shared" si="40"/>
        <v>290340.01</v>
      </c>
      <c r="W55" s="327">
        <f t="shared" si="41"/>
        <v>290527</v>
      </c>
      <c r="X55" s="235">
        <f t="shared" si="42"/>
        <v>78882.06</v>
      </c>
      <c r="Y55" s="332">
        <f t="shared" si="43"/>
        <v>290340.01</v>
      </c>
      <c r="Z55" s="327">
        <f t="shared" si="44"/>
        <v>290527</v>
      </c>
      <c r="AA55" s="235">
        <f t="shared" si="45"/>
        <v>78882.06</v>
      </c>
      <c r="AB55" s="332">
        <f t="shared" si="46"/>
        <v>290340.01</v>
      </c>
      <c r="AC55" s="327">
        <f t="shared" si="47"/>
        <v>290527</v>
      </c>
      <c r="AD55" s="235">
        <f t="shared" si="48"/>
        <v>78882.06</v>
      </c>
      <c r="AE55" s="332">
        <f t="shared" si="49"/>
        <v>290340.01</v>
      </c>
      <c r="AF55" s="327">
        <f t="shared" si="50"/>
        <v>290527</v>
      </c>
      <c r="AG55" s="235">
        <f t="shared" si="51"/>
        <v>78882.06</v>
      </c>
      <c r="AH55" s="332">
        <f t="shared" si="52"/>
        <v>290340.01</v>
      </c>
      <c r="AI55" s="327">
        <f t="shared" si="53"/>
        <v>290527</v>
      </c>
      <c r="AJ55" s="235">
        <f t="shared" si="54"/>
        <v>78882.06</v>
      </c>
    </row>
    <row r="56" spans="1:36" x14ac:dyDescent="0.2">
      <c r="A56" s="332">
        <f t="shared" si="28"/>
        <v>233769.01</v>
      </c>
      <c r="B56" s="330">
        <v>233920</v>
      </c>
      <c r="C56" s="331">
        <v>46097</v>
      </c>
      <c r="D56" s="332">
        <f t="shared" si="1"/>
        <v>233769.01</v>
      </c>
      <c r="E56" s="327">
        <f t="shared" si="2"/>
        <v>233920</v>
      </c>
      <c r="F56" s="235">
        <f t="shared" si="3"/>
        <v>46097</v>
      </c>
      <c r="G56" s="332">
        <f t="shared" si="31"/>
        <v>233769.01</v>
      </c>
      <c r="H56" s="327">
        <f t="shared" si="32"/>
        <v>233920</v>
      </c>
      <c r="I56" s="235">
        <f t="shared" si="33"/>
        <v>46097</v>
      </c>
      <c r="J56" s="332">
        <f t="shared" si="34"/>
        <v>233769.01</v>
      </c>
      <c r="K56" s="327">
        <f t="shared" si="35"/>
        <v>233920</v>
      </c>
      <c r="L56" s="235">
        <f t="shared" si="36"/>
        <v>46097</v>
      </c>
      <c r="M56" s="332">
        <f t="shared" si="37"/>
        <v>233769.01</v>
      </c>
      <c r="N56" s="327">
        <f t="shared" si="38"/>
        <v>233920</v>
      </c>
      <c r="O56" s="235">
        <f t="shared" si="39"/>
        <v>46097</v>
      </c>
      <c r="P56" s="332">
        <f t="shared" si="29"/>
        <v>290527.01</v>
      </c>
      <c r="Q56" s="327">
        <v>290714</v>
      </c>
      <c r="R56" s="235">
        <v>78370.52</v>
      </c>
      <c r="S56" s="332">
        <f t="shared" si="30"/>
        <v>290527.01</v>
      </c>
      <c r="T56" s="327">
        <v>290714</v>
      </c>
      <c r="U56" s="235">
        <v>78370.52</v>
      </c>
      <c r="V56" s="332">
        <f t="shared" si="40"/>
        <v>290527.01</v>
      </c>
      <c r="W56" s="327">
        <f t="shared" si="41"/>
        <v>290714</v>
      </c>
      <c r="X56" s="235">
        <f t="shared" si="42"/>
        <v>78370.52</v>
      </c>
      <c r="Y56" s="332">
        <f t="shared" si="43"/>
        <v>290527.01</v>
      </c>
      <c r="Z56" s="327">
        <f t="shared" si="44"/>
        <v>290714</v>
      </c>
      <c r="AA56" s="235">
        <f t="shared" si="45"/>
        <v>78370.52</v>
      </c>
      <c r="AB56" s="332">
        <f t="shared" si="46"/>
        <v>290527.01</v>
      </c>
      <c r="AC56" s="327">
        <f t="shared" si="47"/>
        <v>290714</v>
      </c>
      <c r="AD56" s="235">
        <f t="shared" si="48"/>
        <v>78370.52</v>
      </c>
      <c r="AE56" s="332">
        <f t="shared" si="49"/>
        <v>290527.01</v>
      </c>
      <c r="AF56" s="327">
        <f t="shared" si="50"/>
        <v>290714</v>
      </c>
      <c r="AG56" s="235">
        <f t="shared" si="51"/>
        <v>78370.52</v>
      </c>
      <c r="AH56" s="332">
        <f t="shared" si="52"/>
        <v>290527.01</v>
      </c>
      <c r="AI56" s="327">
        <f t="shared" si="53"/>
        <v>290714</v>
      </c>
      <c r="AJ56" s="235">
        <f t="shared" si="54"/>
        <v>78370.52</v>
      </c>
    </row>
    <row r="57" spans="1:36" x14ac:dyDescent="0.2">
      <c r="A57" s="332">
        <f t="shared" si="28"/>
        <v>233920.01</v>
      </c>
      <c r="B57" s="330">
        <v>234071</v>
      </c>
      <c r="C57" s="331">
        <v>45794</v>
      </c>
      <c r="D57" s="332">
        <f t="shared" si="1"/>
        <v>233920.01</v>
      </c>
      <c r="E57" s="327">
        <f t="shared" si="2"/>
        <v>234071</v>
      </c>
      <c r="F57" s="235">
        <f t="shared" si="3"/>
        <v>45794</v>
      </c>
      <c r="G57" s="332">
        <f t="shared" si="31"/>
        <v>233920.01</v>
      </c>
      <c r="H57" s="327">
        <f t="shared" si="32"/>
        <v>234071</v>
      </c>
      <c r="I57" s="235">
        <f t="shared" si="33"/>
        <v>45794</v>
      </c>
      <c r="J57" s="332">
        <f t="shared" si="34"/>
        <v>233920.01</v>
      </c>
      <c r="K57" s="327">
        <f t="shared" si="35"/>
        <v>234071</v>
      </c>
      <c r="L57" s="235">
        <f t="shared" si="36"/>
        <v>45794</v>
      </c>
      <c r="M57" s="332">
        <f t="shared" si="37"/>
        <v>233920.01</v>
      </c>
      <c r="N57" s="327">
        <f t="shared" si="38"/>
        <v>234071</v>
      </c>
      <c r="O57" s="235">
        <f t="shared" si="39"/>
        <v>45794</v>
      </c>
      <c r="P57" s="332">
        <f t="shared" si="29"/>
        <v>290714.01</v>
      </c>
      <c r="Q57" s="327">
        <v>290901</v>
      </c>
      <c r="R57" s="235">
        <v>77860.61</v>
      </c>
      <c r="S57" s="332">
        <f t="shared" si="30"/>
        <v>290714.01</v>
      </c>
      <c r="T57" s="327">
        <v>290901</v>
      </c>
      <c r="U57" s="235">
        <v>77860.61</v>
      </c>
      <c r="V57" s="332">
        <f t="shared" si="40"/>
        <v>290714.01</v>
      </c>
      <c r="W57" s="327">
        <f t="shared" si="41"/>
        <v>290901</v>
      </c>
      <c r="X57" s="235">
        <f t="shared" si="42"/>
        <v>77860.61</v>
      </c>
      <c r="Y57" s="332">
        <f t="shared" si="43"/>
        <v>290714.01</v>
      </c>
      <c r="Z57" s="327">
        <f t="shared" si="44"/>
        <v>290901</v>
      </c>
      <c r="AA57" s="235">
        <f t="shared" si="45"/>
        <v>77860.61</v>
      </c>
      <c r="AB57" s="332">
        <f t="shared" si="46"/>
        <v>290714.01</v>
      </c>
      <c r="AC57" s="327">
        <f t="shared" si="47"/>
        <v>290901</v>
      </c>
      <c r="AD57" s="235">
        <f t="shared" si="48"/>
        <v>77860.61</v>
      </c>
      <c r="AE57" s="332">
        <f t="shared" si="49"/>
        <v>290714.01</v>
      </c>
      <c r="AF57" s="327">
        <f t="shared" si="50"/>
        <v>290901</v>
      </c>
      <c r="AG57" s="235">
        <f t="shared" si="51"/>
        <v>77860.61</v>
      </c>
      <c r="AH57" s="332">
        <f t="shared" si="52"/>
        <v>290714.01</v>
      </c>
      <c r="AI57" s="327">
        <f t="shared" si="53"/>
        <v>290901</v>
      </c>
      <c r="AJ57" s="235">
        <f t="shared" si="54"/>
        <v>77860.61</v>
      </c>
    </row>
    <row r="58" spans="1:36" x14ac:dyDescent="0.2">
      <c r="A58" s="332">
        <f t="shared" si="28"/>
        <v>234071.01</v>
      </c>
      <c r="B58" s="330">
        <v>234221</v>
      </c>
      <c r="C58" s="331">
        <v>45493</v>
      </c>
      <c r="D58" s="332">
        <f t="shared" si="1"/>
        <v>234071.01</v>
      </c>
      <c r="E58" s="327">
        <f t="shared" si="2"/>
        <v>234221</v>
      </c>
      <c r="F58" s="235">
        <f t="shared" si="3"/>
        <v>45493</v>
      </c>
      <c r="G58" s="332">
        <f t="shared" si="31"/>
        <v>234071.01</v>
      </c>
      <c r="H58" s="327">
        <f t="shared" si="32"/>
        <v>234221</v>
      </c>
      <c r="I58" s="235">
        <f t="shared" si="33"/>
        <v>45493</v>
      </c>
      <c r="J58" s="332">
        <f t="shared" si="34"/>
        <v>234071.01</v>
      </c>
      <c r="K58" s="327">
        <f t="shared" si="35"/>
        <v>234221</v>
      </c>
      <c r="L58" s="235">
        <f t="shared" si="36"/>
        <v>45493</v>
      </c>
      <c r="M58" s="332">
        <f t="shared" si="37"/>
        <v>234071.01</v>
      </c>
      <c r="N58" s="327">
        <f t="shared" si="38"/>
        <v>234221</v>
      </c>
      <c r="O58" s="235">
        <f t="shared" si="39"/>
        <v>45493</v>
      </c>
      <c r="P58" s="332">
        <f t="shared" si="29"/>
        <v>290901.01</v>
      </c>
      <c r="Q58" s="327">
        <v>291088</v>
      </c>
      <c r="R58" s="235">
        <v>77352.31</v>
      </c>
      <c r="S58" s="332">
        <f t="shared" si="30"/>
        <v>290901.01</v>
      </c>
      <c r="T58" s="327">
        <v>291088</v>
      </c>
      <c r="U58" s="235">
        <v>77352.31</v>
      </c>
      <c r="V58" s="332">
        <f t="shared" si="40"/>
        <v>290901.01</v>
      </c>
      <c r="W58" s="327">
        <f t="shared" si="41"/>
        <v>291088</v>
      </c>
      <c r="X58" s="235">
        <f t="shared" si="42"/>
        <v>77352.31</v>
      </c>
      <c r="Y58" s="332">
        <f t="shared" si="43"/>
        <v>290901.01</v>
      </c>
      <c r="Z58" s="327">
        <f t="shared" si="44"/>
        <v>291088</v>
      </c>
      <c r="AA58" s="235">
        <f t="shared" si="45"/>
        <v>77352.31</v>
      </c>
      <c r="AB58" s="332">
        <f t="shared" si="46"/>
        <v>290901.01</v>
      </c>
      <c r="AC58" s="327">
        <f t="shared" si="47"/>
        <v>291088</v>
      </c>
      <c r="AD58" s="235">
        <f t="shared" si="48"/>
        <v>77352.31</v>
      </c>
      <c r="AE58" s="332">
        <f t="shared" si="49"/>
        <v>290901.01</v>
      </c>
      <c r="AF58" s="327">
        <f t="shared" si="50"/>
        <v>291088</v>
      </c>
      <c r="AG58" s="235">
        <f t="shared" si="51"/>
        <v>77352.31</v>
      </c>
      <c r="AH58" s="332">
        <f t="shared" si="52"/>
        <v>290901.01</v>
      </c>
      <c r="AI58" s="327">
        <f t="shared" si="53"/>
        <v>291088</v>
      </c>
      <c r="AJ58" s="235">
        <f t="shared" si="54"/>
        <v>77352.31</v>
      </c>
    </row>
    <row r="59" spans="1:36" x14ac:dyDescent="0.2">
      <c r="A59" s="332">
        <f t="shared" si="28"/>
        <v>234221.01</v>
      </c>
      <c r="B59" s="330">
        <v>234372</v>
      </c>
      <c r="C59" s="331">
        <v>45192</v>
      </c>
      <c r="D59" s="332">
        <f t="shared" si="1"/>
        <v>234221.01</v>
      </c>
      <c r="E59" s="327">
        <f t="shared" si="2"/>
        <v>234372</v>
      </c>
      <c r="F59" s="235">
        <f t="shared" si="3"/>
        <v>45192</v>
      </c>
      <c r="G59" s="332">
        <f t="shared" si="31"/>
        <v>234221.01</v>
      </c>
      <c r="H59" s="327">
        <f t="shared" si="32"/>
        <v>234372</v>
      </c>
      <c r="I59" s="235">
        <f t="shared" si="33"/>
        <v>45192</v>
      </c>
      <c r="J59" s="332">
        <f t="shared" si="34"/>
        <v>234221.01</v>
      </c>
      <c r="K59" s="327">
        <f t="shared" si="35"/>
        <v>234372</v>
      </c>
      <c r="L59" s="235">
        <f t="shared" si="36"/>
        <v>45192</v>
      </c>
      <c r="M59" s="332">
        <f t="shared" si="37"/>
        <v>234221.01</v>
      </c>
      <c r="N59" s="327">
        <f t="shared" si="38"/>
        <v>234372</v>
      </c>
      <c r="O59" s="235">
        <f t="shared" si="39"/>
        <v>45192</v>
      </c>
      <c r="P59" s="332">
        <f t="shared" si="29"/>
        <v>291088.01</v>
      </c>
      <c r="Q59" s="327">
        <v>291275</v>
      </c>
      <c r="R59" s="235">
        <v>76845.58</v>
      </c>
      <c r="S59" s="332">
        <f t="shared" si="30"/>
        <v>291088.01</v>
      </c>
      <c r="T59" s="327">
        <v>291275</v>
      </c>
      <c r="U59" s="235">
        <v>76845.58</v>
      </c>
      <c r="V59" s="332">
        <f t="shared" si="40"/>
        <v>291088.01</v>
      </c>
      <c r="W59" s="327">
        <f t="shared" si="41"/>
        <v>291275</v>
      </c>
      <c r="X59" s="235">
        <f t="shared" si="42"/>
        <v>76845.58</v>
      </c>
      <c r="Y59" s="332">
        <f t="shared" si="43"/>
        <v>291088.01</v>
      </c>
      <c r="Z59" s="327">
        <f t="shared" si="44"/>
        <v>291275</v>
      </c>
      <c r="AA59" s="235">
        <f t="shared" si="45"/>
        <v>76845.58</v>
      </c>
      <c r="AB59" s="332">
        <f t="shared" si="46"/>
        <v>291088.01</v>
      </c>
      <c r="AC59" s="327">
        <f t="shared" si="47"/>
        <v>291275</v>
      </c>
      <c r="AD59" s="235">
        <f t="shared" si="48"/>
        <v>76845.58</v>
      </c>
      <c r="AE59" s="332">
        <f t="shared" si="49"/>
        <v>291088.01</v>
      </c>
      <c r="AF59" s="327">
        <f t="shared" si="50"/>
        <v>291275</v>
      </c>
      <c r="AG59" s="235">
        <f t="shared" si="51"/>
        <v>76845.58</v>
      </c>
      <c r="AH59" s="332">
        <f t="shared" si="52"/>
        <v>291088.01</v>
      </c>
      <c r="AI59" s="327">
        <f t="shared" si="53"/>
        <v>291275</v>
      </c>
      <c r="AJ59" s="235">
        <f t="shared" si="54"/>
        <v>76845.58</v>
      </c>
    </row>
    <row r="60" spans="1:36" x14ac:dyDescent="0.2">
      <c r="A60" s="332">
        <f t="shared" si="28"/>
        <v>234372.01</v>
      </c>
      <c r="B60" s="330">
        <v>234522</v>
      </c>
      <c r="C60" s="331">
        <v>44892</v>
      </c>
      <c r="D60" s="332">
        <f t="shared" si="1"/>
        <v>234372.01</v>
      </c>
      <c r="E60" s="327">
        <f t="shared" si="2"/>
        <v>234522</v>
      </c>
      <c r="F60" s="235">
        <f t="shared" si="3"/>
        <v>44892</v>
      </c>
      <c r="G60" s="332">
        <f t="shared" si="31"/>
        <v>234372.01</v>
      </c>
      <c r="H60" s="327">
        <f t="shared" si="32"/>
        <v>234522</v>
      </c>
      <c r="I60" s="235">
        <f t="shared" si="33"/>
        <v>44892</v>
      </c>
      <c r="J60" s="332">
        <f t="shared" si="34"/>
        <v>234372.01</v>
      </c>
      <c r="K60" s="327">
        <f t="shared" si="35"/>
        <v>234522</v>
      </c>
      <c r="L60" s="235">
        <f t="shared" si="36"/>
        <v>44892</v>
      </c>
      <c r="M60" s="332">
        <f t="shared" si="37"/>
        <v>234372.01</v>
      </c>
      <c r="N60" s="327">
        <f t="shared" si="38"/>
        <v>234522</v>
      </c>
      <c r="O60" s="235">
        <f t="shared" si="39"/>
        <v>44892</v>
      </c>
      <c r="P60" s="332">
        <f t="shared" si="29"/>
        <v>291275.01</v>
      </c>
      <c r="Q60" s="327">
        <v>291463</v>
      </c>
      <c r="R60" s="235">
        <v>76340.38</v>
      </c>
      <c r="S60" s="332">
        <f t="shared" si="30"/>
        <v>291275.01</v>
      </c>
      <c r="T60" s="327">
        <v>291463</v>
      </c>
      <c r="U60" s="235">
        <v>76340.38</v>
      </c>
      <c r="V60" s="332">
        <f t="shared" si="40"/>
        <v>291275.01</v>
      </c>
      <c r="W60" s="327">
        <f t="shared" si="41"/>
        <v>291463</v>
      </c>
      <c r="X60" s="235">
        <f t="shared" si="42"/>
        <v>76340.38</v>
      </c>
      <c r="Y60" s="332">
        <f t="shared" si="43"/>
        <v>291275.01</v>
      </c>
      <c r="Z60" s="327">
        <f t="shared" si="44"/>
        <v>291463</v>
      </c>
      <c r="AA60" s="235">
        <f t="shared" si="45"/>
        <v>76340.38</v>
      </c>
      <c r="AB60" s="332">
        <f t="shared" si="46"/>
        <v>291275.01</v>
      </c>
      <c r="AC60" s="327">
        <f t="shared" si="47"/>
        <v>291463</v>
      </c>
      <c r="AD60" s="235">
        <f t="shared" si="48"/>
        <v>76340.38</v>
      </c>
      <c r="AE60" s="332">
        <f t="shared" si="49"/>
        <v>291275.01</v>
      </c>
      <c r="AF60" s="327">
        <f t="shared" si="50"/>
        <v>291463</v>
      </c>
      <c r="AG60" s="235">
        <f t="shared" si="51"/>
        <v>76340.38</v>
      </c>
      <c r="AH60" s="332">
        <f t="shared" si="52"/>
        <v>291275.01</v>
      </c>
      <c r="AI60" s="327">
        <f t="shared" si="53"/>
        <v>291463</v>
      </c>
      <c r="AJ60" s="235">
        <f t="shared" si="54"/>
        <v>76340.38</v>
      </c>
    </row>
    <row r="61" spans="1:36" x14ac:dyDescent="0.2">
      <c r="A61" s="332">
        <f t="shared" si="28"/>
        <v>234522.01</v>
      </c>
      <c r="B61" s="330">
        <v>234673</v>
      </c>
      <c r="C61" s="331">
        <v>44592</v>
      </c>
      <c r="D61" s="332">
        <f t="shared" si="1"/>
        <v>234522.01</v>
      </c>
      <c r="E61" s="327">
        <f t="shared" si="2"/>
        <v>234673</v>
      </c>
      <c r="F61" s="235">
        <f t="shared" si="3"/>
        <v>44592</v>
      </c>
      <c r="G61" s="332">
        <f t="shared" si="31"/>
        <v>234522.01</v>
      </c>
      <c r="H61" s="327">
        <f t="shared" si="32"/>
        <v>234673</v>
      </c>
      <c r="I61" s="235">
        <f t="shared" si="33"/>
        <v>44592</v>
      </c>
      <c r="J61" s="332">
        <f t="shared" si="34"/>
        <v>234522.01</v>
      </c>
      <c r="K61" s="327">
        <f t="shared" si="35"/>
        <v>234673</v>
      </c>
      <c r="L61" s="235">
        <f t="shared" si="36"/>
        <v>44592</v>
      </c>
      <c r="M61" s="332">
        <f t="shared" si="37"/>
        <v>234522.01</v>
      </c>
      <c r="N61" s="327">
        <f t="shared" si="38"/>
        <v>234673</v>
      </c>
      <c r="O61" s="235">
        <f t="shared" si="39"/>
        <v>44592</v>
      </c>
      <c r="P61" s="332">
        <f t="shared" si="29"/>
        <v>291463.01</v>
      </c>
      <c r="Q61" s="327">
        <v>291650</v>
      </c>
      <c r="R61" s="235">
        <v>75836.69</v>
      </c>
      <c r="S61" s="332">
        <f t="shared" si="30"/>
        <v>291463.01</v>
      </c>
      <c r="T61" s="327">
        <v>291650</v>
      </c>
      <c r="U61" s="235">
        <v>75836.69</v>
      </c>
      <c r="V61" s="332">
        <f t="shared" si="40"/>
        <v>291463.01</v>
      </c>
      <c r="W61" s="327">
        <f t="shared" si="41"/>
        <v>291650</v>
      </c>
      <c r="X61" s="235">
        <f t="shared" si="42"/>
        <v>75836.69</v>
      </c>
      <c r="Y61" s="332">
        <f t="shared" si="43"/>
        <v>291463.01</v>
      </c>
      <c r="Z61" s="327">
        <f t="shared" si="44"/>
        <v>291650</v>
      </c>
      <c r="AA61" s="235">
        <f t="shared" si="45"/>
        <v>75836.69</v>
      </c>
      <c r="AB61" s="332">
        <f t="shared" si="46"/>
        <v>291463.01</v>
      </c>
      <c r="AC61" s="327">
        <f t="shared" si="47"/>
        <v>291650</v>
      </c>
      <c r="AD61" s="235">
        <f t="shared" si="48"/>
        <v>75836.69</v>
      </c>
      <c r="AE61" s="332">
        <f t="shared" si="49"/>
        <v>291463.01</v>
      </c>
      <c r="AF61" s="327">
        <f t="shared" si="50"/>
        <v>291650</v>
      </c>
      <c r="AG61" s="235">
        <f t="shared" si="51"/>
        <v>75836.69</v>
      </c>
      <c r="AH61" s="332">
        <f t="shared" si="52"/>
        <v>291463.01</v>
      </c>
      <c r="AI61" s="327">
        <f t="shared" si="53"/>
        <v>291650</v>
      </c>
      <c r="AJ61" s="235">
        <f t="shared" si="54"/>
        <v>75836.69</v>
      </c>
    </row>
    <row r="62" spans="1:36" x14ac:dyDescent="0.2">
      <c r="A62" s="332">
        <f t="shared" si="28"/>
        <v>234673.01</v>
      </c>
      <c r="B62" s="330">
        <v>234824</v>
      </c>
      <c r="C62" s="331">
        <v>44294</v>
      </c>
      <c r="D62" s="332">
        <f t="shared" si="1"/>
        <v>234673.01</v>
      </c>
      <c r="E62" s="327">
        <f t="shared" si="2"/>
        <v>234824</v>
      </c>
      <c r="F62" s="235">
        <f t="shared" si="3"/>
        <v>44294</v>
      </c>
      <c r="G62" s="332">
        <f t="shared" si="31"/>
        <v>234673.01</v>
      </c>
      <c r="H62" s="327">
        <f t="shared" si="32"/>
        <v>234824</v>
      </c>
      <c r="I62" s="235">
        <f t="shared" si="33"/>
        <v>44294</v>
      </c>
      <c r="J62" s="332">
        <f t="shared" si="34"/>
        <v>234673.01</v>
      </c>
      <c r="K62" s="327">
        <f t="shared" si="35"/>
        <v>234824</v>
      </c>
      <c r="L62" s="235">
        <f t="shared" si="36"/>
        <v>44294</v>
      </c>
      <c r="M62" s="332">
        <f t="shared" si="37"/>
        <v>234673.01</v>
      </c>
      <c r="N62" s="327">
        <f t="shared" si="38"/>
        <v>234824</v>
      </c>
      <c r="O62" s="235">
        <f t="shared" si="39"/>
        <v>44294</v>
      </c>
      <c r="P62" s="332">
        <f t="shared" si="29"/>
        <v>291650.01</v>
      </c>
      <c r="Q62" s="327">
        <v>291837</v>
      </c>
      <c r="R62" s="235">
        <v>75334.48</v>
      </c>
      <c r="S62" s="332">
        <f t="shared" si="30"/>
        <v>291650.01</v>
      </c>
      <c r="T62" s="327">
        <v>291837</v>
      </c>
      <c r="U62" s="235">
        <v>75334.48</v>
      </c>
      <c r="V62" s="332">
        <f t="shared" si="40"/>
        <v>291650.01</v>
      </c>
      <c r="W62" s="327">
        <f t="shared" si="41"/>
        <v>291837</v>
      </c>
      <c r="X62" s="235">
        <f t="shared" si="42"/>
        <v>75334.48</v>
      </c>
      <c r="Y62" s="332">
        <f t="shared" si="43"/>
        <v>291650.01</v>
      </c>
      <c r="Z62" s="327">
        <f t="shared" si="44"/>
        <v>291837</v>
      </c>
      <c r="AA62" s="235">
        <f t="shared" si="45"/>
        <v>75334.48</v>
      </c>
      <c r="AB62" s="332">
        <f t="shared" si="46"/>
        <v>291650.01</v>
      </c>
      <c r="AC62" s="327">
        <f t="shared" si="47"/>
        <v>291837</v>
      </c>
      <c r="AD62" s="235">
        <f t="shared" si="48"/>
        <v>75334.48</v>
      </c>
      <c r="AE62" s="332">
        <f t="shared" si="49"/>
        <v>291650.01</v>
      </c>
      <c r="AF62" s="327">
        <f t="shared" si="50"/>
        <v>291837</v>
      </c>
      <c r="AG62" s="235">
        <f t="shared" si="51"/>
        <v>75334.48</v>
      </c>
      <c r="AH62" s="332">
        <f t="shared" si="52"/>
        <v>291650.01</v>
      </c>
      <c r="AI62" s="327">
        <f t="shared" si="53"/>
        <v>291837</v>
      </c>
      <c r="AJ62" s="235">
        <f t="shared" si="54"/>
        <v>75334.48</v>
      </c>
    </row>
    <row r="63" spans="1:36" x14ac:dyDescent="0.2">
      <c r="A63" s="332">
        <f t="shared" si="28"/>
        <v>234824.01</v>
      </c>
      <c r="B63" s="330">
        <v>234974</v>
      </c>
      <c r="C63" s="331">
        <v>43997</v>
      </c>
      <c r="D63" s="332">
        <f t="shared" si="1"/>
        <v>234824.01</v>
      </c>
      <c r="E63" s="327">
        <f t="shared" si="2"/>
        <v>234974</v>
      </c>
      <c r="F63" s="235">
        <f t="shared" si="3"/>
        <v>43997</v>
      </c>
      <c r="G63" s="332">
        <f t="shared" si="31"/>
        <v>234824.01</v>
      </c>
      <c r="H63" s="327">
        <f t="shared" si="32"/>
        <v>234974</v>
      </c>
      <c r="I63" s="235">
        <f t="shared" si="33"/>
        <v>43997</v>
      </c>
      <c r="J63" s="332">
        <f t="shared" si="34"/>
        <v>234824.01</v>
      </c>
      <c r="K63" s="327">
        <f t="shared" si="35"/>
        <v>234974</v>
      </c>
      <c r="L63" s="235">
        <f t="shared" si="36"/>
        <v>43997</v>
      </c>
      <c r="M63" s="332">
        <f t="shared" si="37"/>
        <v>234824.01</v>
      </c>
      <c r="N63" s="327">
        <f t="shared" si="38"/>
        <v>234974</v>
      </c>
      <c r="O63" s="235">
        <f t="shared" si="39"/>
        <v>43997</v>
      </c>
      <c r="P63" s="332">
        <f t="shared" si="29"/>
        <v>291837.01</v>
      </c>
      <c r="Q63" s="327">
        <v>292024</v>
      </c>
      <c r="R63" s="235">
        <v>74833.7</v>
      </c>
      <c r="S63" s="332">
        <f t="shared" si="30"/>
        <v>291837.01</v>
      </c>
      <c r="T63" s="327">
        <v>292024</v>
      </c>
      <c r="U63" s="235">
        <v>74833.7</v>
      </c>
      <c r="V63" s="332">
        <f t="shared" si="40"/>
        <v>291837.01</v>
      </c>
      <c r="W63" s="327">
        <f t="shared" si="41"/>
        <v>292024</v>
      </c>
      <c r="X63" s="235">
        <f t="shared" si="42"/>
        <v>74833.7</v>
      </c>
      <c r="Y63" s="332">
        <f t="shared" si="43"/>
        <v>291837.01</v>
      </c>
      <c r="Z63" s="327">
        <f t="shared" si="44"/>
        <v>292024</v>
      </c>
      <c r="AA63" s="235">
        <f t="shared" si="45"/>
        <v>74833.7</v>
      </c>
      <c r="AB63" s="332">
        <f t="shared" si="46"/>
        <v>291837.01</v>
      </c>
      <c r="AC63" s="327">
        <f t="shared" si="47"/>
        <v>292024</v>
      </c>
      <c r="AD63" s="235">
        <f t="shared" si="48"/>
        <v>74833.7</v>
      </c>
      <c r="AE63" s="332">
        <f t="shared" si="49"/>
        <v>291837.01</v>
      </c>
      <c r="AF63" s="327">
        <f t="shared" si="50"/>
        <v>292024</v>
      </c>
      <c r="AG63" s="235">
        <f t="shared" si="51"/>
        <v>74833.7</v>
      </c>
      <c r="AH63" s="332">
        <f t="shared" si="52"/>
        <v>291837.01</v>
      </c>
      <c r="AI63" s="327">
        <f t="shared" si="53"/>
        <v>292024</v>
      </c>
      <c r="AJ63" s="235">
        <f t="shared" si="54"/>
        <v>74833.7</v>
      </c>
    </row>
    <row r="64" spans="1:36" x14ac:dyDescent="0.2">
      <c r="A64" s="332">
        <f t="shared" si="28"/>
        <v>234974.01</v>
      </c>
      <c r="B64" s="330">
        <v>235125</v>
      </c>
      <c r="C64" s="331">
        <v>43701</v>
      </c>
      <c r="D64" s="332">
        <f t="shared" si="1"/>
        <v>234974.01</v>
      </c>
      <c r="E64" s="327">
        <f t="shared" si="2"/>
        <v>235125</v>
      </c>
      <c r="F64" s="235">
        <f t="shared" si="3"/>
        <v>43701</v>
      </c>
      <c r="G64" s="332">
        <f t="shared" si="31"/>
        <v>234974.01</v>
      </c>
      <c r="H64" s="327">
        <f t="shared" si="32"/>
        <v>235125</v>
      </c>
      <c r="I64" s="235">
        <f t="shared" si="33"/>
        <v>43701</v>
      </c>
      <c r="J64" s="332">
        <f t="shared" si="34"/>
        <v>234974.01</v>
      </c>
      <c r="K64" s="327">
        <f t="shared" si="35"/>
        <v>235125</v>
      </c>
      <c r="L64" s="235">
        <f t="shared" si="36"/>
        <v>43701</v>
      </c>
      <c r="M64" s="332">
        <f t="shared" si="37"/>
        <v>234974.01</v>
      </c>
      <c r="N64" s="327">
        <f t="shared" si="38"/>
        <v>235125</v>
      </c>
      <c r="O64" s="235">
        <f t="shared" si="39"/>
        <v>43701</v>
      </c>
      <c r="P64" s="332">
        <f t="shared" si="29"/>
        <v>292024.01</v>
      </c>
      <c r="Q64" s="327">
        <v>292211</v>
      </c>
      <c r="R64" s="235">
        <v>74334.350000000006</v>
      </c>
      <c r="S64" s="332">
        <f t="shared" si="30"/>
        <v>292024.01</v>
      </c>
      <c r="T64" s="327">
        <v>292211</v>
      </c>
      <c r="U64" s="235">
        <v>74334.350000000006</v>
      </c>
      <c r="V64" s="332">
        <f t="shared" si="40"/>
        <v>292024.01</v>
      </c>
      <c r="W64" s="327">
        <f t="shared" si="41"/>
        <v>292211</v>
      </c>
      <c r="X64" s="235">
        <f t="shared" si="42"/>
        <v>74334.350000000006</v>
      </c>
      <c r="Y64" s="332">
        <f t="shared" si="43"/>
        <v>292024.01</v>
      </c>
      <c r="Z64" s="327">
        <f t="shared" si="44"/>
        <v>292211</v>
      </c>
      <c r="AA64" s="235">
        <f t="shared" si="45"/>
        <v>74334.350000000006</v>
      </c>
      <c r="AB64" s="332">
        <f t="shared" si="46"/>
        <v>292024.01</v>
      </c>
      <c r="AC64" s="327">
        <f t="shared" si="47"/>
        <v>292211</v>
      </c>
      <c r="AD64" s="235">
        <f t="shared" si="48"/>
        <v>74334.350000000006</v>
      </c>
      <c r="AE64" s="332">
        <f t="shared" si="49"/>
        <v>292024.01</v>
      </c>
      <c r="AF64" s="327">
        <f t="shared" si="50"/>
        <v>292211</v>
      </c>
      <c r="AG64" s="235">
        <f t="shared" si="51"/>
        <v>74334.350000000006</v>
      </c>
      <c r="AH64" s="332">
        <f t="shared" si="52"/>
        <v>292024.01</v>
      </c>
      <c r="AI64" s="327">
        <f t="shared" si="53"/>
        <v>292211</v>
      </c>
      <c r="AJ64" s="235">
        <f t="shared" si="54"/>
        <v>74334.350000000006</v>
      </c>
    </row>
    <row r="65" spans="1:36" x14ac:dyDescent="0.2">
      <c r="A65" s="332">
        <f t="shared" si="28"/>
        <v>235125.01</v>
      </c>
      <c r="B65" s="330">
        <v>235276</v>
      </c>
      <c r="C65" s="331">
        <v>43405</v>
      </c>
      <c r="D65" s="332">
        <f t="shared" si="1"/>
        <v>235125.01</v>
      </c>
      <c r="E65" s="327">
        <f t="shared" si="2"/>
        <v>235276</v>
      </c>
      <c r="F65" s="235">
        <f t="shared" si="3"/>
        <v>43405</v>
      </c>
      <c r="G65" s="332">
        <f t="shared" si="31"/>
        <v>235125.01</v>
      </c>
      <c r="H65" s="327">
        <f t="shared" si="32"/>
        <v>235276</v>
      </c>
      <c r="I65" s="235">
        <f t="shared" si="33"/>
        <v>43405</v>
      </c>
      <c r="J65" s="332">
        <f t="shared" si="34"/>
        <v>235125.01</v>
      </c>
      <c r="K65" s="327">
        <f t="shared" si="35"/>
        <v>235276</v>
      </c>
      <c r="L65" s="235">
        <f t="shared" si="36"/>
        <v>43405</v>
      </c>
      <c r="M65" s="332">
        <f t="shared" si="37"/>
        <v>235125.01</v>
      </c>
      <c r="N65" s="327">
        <f t="shared" si="38"/>
        <v>235276</v>
      </c>
      <c r="O65" s="235">
        <f t="shared" si="39"/>
        <v>43405</v>
      </c>
      <c r="P65" s="332">
        <f t="shared" si="29"/>
        <v>292211.01</v>
      </c>
      <c r="Q65" s="327">
        <v>292399</v>
      </c>
      <c r="R65" s="235">
        <v>73836.38</v>
      </c>
      <c r="S65" s="332">
        <f t="shared" si="30"/>
        <v>292211.01</v>
      </c>
      <c r="T65" s="327">
        <v>292399</v>
      </c>
      <c r="U65" s="235">
        <v>73836.38</v>
      </c>
      <c r="V65" s="332">
        <f t="shared" si="40"/>
        <v>292211.01</v>
      </c>
      <c r="W65" s="327">
        <f t="shared" si="41"/>
        <v>292399</v>
      </c>
      <c r="X65" s="235">
        <f t="shared" si="42"/>
        <v>73836.38</v>
      </c>
      <c r="Y65" s="332">
        <f t="shared" si="43"/>
        <v>292211.01</v>
      </c>
      <c r="Z65" s="327">
        <f t="shared" si="44"/>
        <v>292399</v>
      </c>
      <c r="AA65" s="235">
        <f t="shared" si="45"/>
        <v>73836.38</v>
      </c>
      <c r="AB65" s="332">
        <f t="shared" si="46"/>
        <v>292211.01</v>
      </c>
      <c r="AC65" s="327">
        <f t="shared" si="47"/>
        <v>292399</v>
      </c>
      <c r="AD65" s="235">
        <f t="shared" si="48"/>
        <v>73836.38</v>
      </c>
      <c r="AE65" s="332">
        <f t="shared" si="49"/>
        <v>292211.01</v>
      </c>
      <c r="AF65" s="327">
        <f t="shared" si="50"/>
        <v>292399</v>
      </c>
      <c r="AG65" s="235">
        <f t="shared" si="51"/>
        <v>73836.38</v>
      </c>
      <c r="AH65" s="332">
        <f t="shared" si="52"/>
        <v>292211.01</v>
      </c>
      <c r="AI65" s="327">
        <f t="shared" si="53"/>
        <v>292399</v>
      </c>
      <c r="AJ65" s="235">
        <f t="shared" si="54"/>
        <v>73836.38</v>
      </c>
    </row>
    <row r="66" spans="1:36" x14ac:dyDescent="0.2">
      <c r="A66" s="332">
        <f t="shared" si="28"/>
        <v>235276.01</v>
      </c>
      <c r="B66" s="330">
        <v>235426</v>
      </c>
      <c r="C66" s="331">
        <v>43110</v>
      </c>
      <c r="D66" s="332">
        <f t="shared" si="1"/>
        <v>235276.01</v>
      </c>
      <c r="E66" s="327">
        <f t="shared" si="2"/>
        <v>235426</v>
      </c>
      <c r="F66" s="235">
        <f t="shared" si="3"/>
        <v>43110</v>
      </c>
      <c r="G66" s="332">
        <f t="shared" si="31"/>
        <v>235276.01</v>
      </c>
      <c r="H66" s="327">
        <f t="shared" si="32"/>
        <v>235426</v>
      </c>
      <c r="I66" s="235">
        <f t="shared" si="33"/>
        <v>43110</v>
      </c>
      <c r="J66" s="332">
        <f t="shared" si="34"/>
        <v>235276.01</v>
      </c>
      <c r="K66" s="327">
        <f t="shared" si="35"/>
        <v>235426</v>
      </c>
      <c r="L66" s="235">
        <f t="shared" si="36"/>
        <v>43110</v>
      </c>
      <c r="M66" s="332">
        <f t="shared" si="37"/>
        <v>235276.01</v>
      </c>
      <c r="N66" s="327">
        <f t="shared" si="38"/>
        <v>235426</v>
      </c>
      <c r="O66" s="235">
        <f t="shared" si="39"/>
        <v>43110</v>
      </c>
      <c r="P66" s="332">
        <f t="shared" si="29"/>
        <v>292399.01</v>
      </c>
      <c r="Q66" s="327">
        <v>292586</v>
      </c>
      <c r="R66" s="235">
        <v>73339.78</v>
      </c>
      <c r="S66" s="332">
        <f t="shared" si="30"/>
        <v>292399.01</v>
      </c>
      <c r="T66" s="327">
        <v>292586</v>
      </c>
      <c r="U66" s="235">
        <v>73339.78</v>
      </c>
      <c r="V66" s="332">
        <f t="shared" si="40"/>
        <v>292399.01</v>
      </c>
      <c r="W66" s="327">
        <f t="shared" si="41"/>
        <v>292586</v>
      </c>
      <c r="X66" s="235">
        <f t="shared" si="42"/>
        <v>73339.78</v>
      </c>
      <c r="Y66" s="332">
        <f t="shared" si="43"/>
        <v>292399.01</v>
      </c>
      <c r="Z66" s="327">
        <f t="shared" si="44"/>
        <v>292586</v>
      </c>
      <c r="AA66" s="235">
        <f t="shared" si="45"/>
        <v>73339.78</v>
      </c>
      <c r="AB66" s="332">
        <f t="shared" si="46"/>
        <v>292399.01</v>
      </c>
      <c r="AC66" s="327">
        <f t="shared" si="47"/>
        <v>292586</v>
      </c>
      <c r="AD66" s="235">
        <f t="shared" si="48"/>
        <v>73339.78</v>
      </c>
      <c r="AE66" s="332">
        <f t="shared" si="49"/>
        <v>292399.01</v>
      </c>
      <c r="AF66" s="327">
        <f t="shared" si="50"/>
        <v>292586</v>
      </c>
      <c r="AG66" s="235">
        <f t="shared" si="51"/>
        <v>73339.78</v>
      </c>
      <c r="AH66" s="332">
        <f t="shared" si="52"/>
        <v>292399.01</v>
      </c>
      <c r="AI66" s="327">
        <f t="shared" si="53"/>
        <v>292586</v>
      </c>
      <c r="AJ66" s="235">
        <f t="shared" si="54"/>
        <v>73339.78</v>
      </c>
    </row>
    <row r="67" spans="1:36" x14ac:dyDescent="0.2">
      <c r="A67" s="332">
        <f t="shared" si="28"/>
        <v>235426.01</v>
      </c>
      <c r="B67" s="330">
        <v>235577</v>
      </c>
      <c r="C67" s="331">
        <v>42817</v>
      </c>
      <c r="D67" s="332">
        <f t="shared" si="1"/>
        <v>235426.01</v>
      </c>
      <c r="E67" s="327">
        <f t="shared" si="2"/>
        <v>235577</v>
      </c>
      <c r="F67" s="235">
        <f t="shared" si="3"/>
        <v>42817</v>
      </c>
      <c r="G67" s="332">
        <f t="shared" si="31"/>
        <v>235426.01</v>
      </c>
      <c r="H67" s="327">
        <f t="shared" si="32"/>
        <v>235577</v>
      </c>
      <c r="I67" s="235">
        <f t="shared" si="33"/>
        <v>42817</v>
      </c>
      <c r="J67" s="332">
        <f t="shared" si="34"/>
        <v>235426.01</v>
      </c>
      <c r="K67" s="327">
        <f t="shared" si="35"/>
        <v>235577</v>
      </c>
      <c r="L67" s="235">
        <f t="shared" si="36"/>
        <v>42817</v>
      </c>
      <c r="M67" s="332">
        <f t="shared" si="37"/>
        <v>235426.01</v>
      </c>
      <c r="N67" s="327">
        <f t="shared" si="38"/>
        <v>235577</v>
      </c>
      <c r="O67" s="235">
        <f t="shared" si="39"/>
        <v>42817</v>
      </c>
      <c r="P67" s="332">
        <f t="shared" si="29"/>
        <v>292586.01</v>
      </c>
      <c r="Q67" s="327">
        <v>292773</v>
      </c>
      <c r="R67" s="235">
        <v>72844.52</v>
      </c>
      <c r="S67" s="332">
        <f t="shared" si="30"/>
        <v>292586.01</v>
      </c>
      <c r="T67" s="327">
        <v>292773</v>
      </c>
      <c r="U67" s="235">
        <v>72844.52</v>
      </c>
      <c r="V67" s="332">
        <f t="shared" si="40"/>
        <v>292586.01</v>
      </c>
      <c r="W67" s="327">
        <f t="shared" si="41"/>
        <v>292773</v>
      </c>
      <c r="X67" s="235">
        <f t="shared" si="42"/>
        <v>72844.52</v>
      </c>
      <c r="Y67" s="332">
        <f t="shared" si="43"/>
        <v>292586.01</v>
      </c>
      <c r="Z67" s="327">
        <f t="shared" si="44"/>
        <v>292773</v>
      </c>
      <c r="AA67" s="235">
        <f t="shared" si="45"/>
        <v>72844.52</v>
      </c>
      <c r="AB67" s="332">
        <f t="shared" si="46"/>
        <v>292586.01</v>
      </c>
      <c r="AC67" s="327">
        <f t="shared" si="47"/>
        <v>292773</v>
      </c>
      <c r="AD67" s="235">
        <f t="shared" si="48"/>
        <v>72844.52</v>
      </c>
      <c r="AE67" s="332">
        <f t="shared" si="49"/>
        <v>292586.01</v>
      </c>
      <c r="AF67" s="327">
        <f t="shared" si="50"/>
        <v>292773</v>
      </c>
      <c r="AG67" s="235">
        <f t="shared" si="51"/>
        <v>72844.52</v>
      </c>
      <c r="AH67" s="332">
        <f t="shared" si="52"/>
        <v>292586.01</v>
      </c>
      <c r="AI67" s="327">
        <f t="shared" si="53"/>
        <v>292773</v>
      </c>
      <c r="AJ67" s="235">
        <f t="shared" si="54"/>
        <v>72844.52</v>
      </c>
    </row>
    <row r="68" spans="1:36" x14ac:dyDescent="0.2">
      <c r="A68" s="332">
        <f t="shared" si="28"/>
        <v>235577.01</v>
      </c>
      <c r="B68" s="330">
        <v>235727</v>
      </c>
      <c r="C68" s="331">
        <v>42523</v>
      </c>
      <c r="D68" s="332">
        <f t="shared" si="1"/>
        <v>235577.01</v>
      </c>
      <c r="E68" s="327">
        <f t="shared" si="2"/>
        <v>235727</v>
      </c>
      <c r="F68" s="235">
        <f t="shared" si="3"/>
        <v>42523</v>
      </c>
      <c r="G68" s="332">
        <f t="shared" si="31"/>
        <v>235577.01</v>
      </c>
      <c r="H68" s="327">
        <f t="shared" si="32"/>
        <v>235727</v>
      </c>
      <c r="I68" s="235">
        <f t="shared" si="33"/>
        <v>42523</v>
      </c>
      <c r="J68" s="332">
        <f t="shared" si="34"/>
        <v>235577.01</v>
      </c>
      <c r="K68" s="327">
        <f t="shared" si="35"/>
        <v>235727</v>
      </c>
      <c r="L68" s="235">
        <f t="shared" si="36"/>
        <v>42523</v>
      </c>
      <c r="M68" s="332">
        <f t="shared" si="37"/>
        <v>235577.01</v>
      </c>
      <c r="N68" s="327">
        <f t="shared" si="38"/>
        <v>235727</v>
      </c>
      <c r="O68" s="235">
        <f t="shared" si="39"/>
        <v>42523</v>
      </c>
      <c r="P68" s="332">
        <f t="shared" si="29"/>
        <v>292773.01</v>
      </c>
      <c r="Q68" s="327">
        <v>292960</v>
      </c>
      <c r="R68" s="235">
        <v>72350.570000000007</v>
      </c>
      <c r="S68" s="332">
        <f t="shared" si="30"/>
        <v>292773.01</v>
      </c>
      <c r="T68" s="327">
        <v>292960</v>
      </c>
      <c r="U68" s="235">
        <v>72350.570000000007</v>
      </c>
      <c r="V68" s="332">
        <f t="shared" si="40"/>
        <v>292773.01</v>
      </c>
      <c r="W68" s="327">
        <f t="shared" si="41"/>
        <v>292960</v>
      </c>
      <c r="X68" s="235">
        <f t="shared" si="42"/>
        <v>72350.570000000007</v>
      </c>
      <c r="Y68" s="332">
        <f t="shared" si="43"/>
        <v>292773.01</v>
      </c>
      <c r="Z68" s="327">
        <f t="shared" si="44"/>
        <v>292960</v>
      </c>
      <c r="AA68" s="235">
        <f t="shared" si="45"/>
        <v>72350.570000000007</v>
      </c>
      <c r="AB68" s="332">
        <f t="shared" si="46"/>
        <v>292773.01</v>
      </c>
      <c r="AC68" s="327">
        <f t="shared" si="47"/>
        <v>292960</v>
      </c>
      <c r="AD68" s="235">
        <f t="shared" si="48"/>
        <v>72350.570000000007</v>
      </c>
      <c r="AE68" s="332">
        <f t="shared" si="49"/>
        <v>292773.01</v>
      </c>
      <c r="AF68" s="327">
        <f t="shared" si="50"/>
        <v>292960</v>
      </c>
      <c r="AG68" s="235">
        <f t="shared" si="51"/>
        <v>72350.570000000007</v>
      </c>
      <c r="AH68" s="332">
        <f t="shared" si="52"/>
        <v>292773.01</v>
      </c>
      <c r="AI68" s="327">
        <f t="shared" si="53"/>
        <v>292960</v>
      </c>
      <c r="AJ68" s="235">
        <f t="shared" si="54"/>
        <v>72350.570000000007</v>
      </c>
    </row>
    <row r="69" spans="1:36" x14ac:dyDescent="0.2">
      <c r="A69" s="332">
        <f t="shared" si="28"/>
        <v>235727.01</v>
      </c>
      <c r="B69" s="330">
        <v>235878</v>
      </c>
      <c r="C69" s="331">
        <v>42231</v>
      </c>
      <c r="D69" s="332">
        <f t="shared" ref="D69:D131" si="55">+A69</f>
        <v>235727.01</v>
      </c>
      <c r="E69" s="327">
        <f t="shared" ref="E69:E131" si="56">+B69</f>
        <v>235878</v>
      </c>
      <c r="F69" s="235">
        <f t="shared" ref="F69:F131" si="57">+C69</f>
        <v>42231</v>
      </c>
      <c r="G69" s="332">
        <f t="shared" si="31"/>
        <v>235727.01</v>
      </c>
      <c r="H69" s="327">
        <f t="shared" si="32"/>
        <v>235878</v>
      </c>
      <c r="I69" s="235">
        <f t="shared" si="33"/>
        <v>42231</v>
      </c>
      <c r="J69" s="332">
        <f t="shared" si="34"/>
        <v>235727.01</v>
      </c>
      <c r="K69" s="327">
        <f t="shared" si="35"/>
        <v>235878</v>
      </c>
      <c r="L69" s="235">
        <f t="shared" si="36"/>
        <v>42231</v>
      </c>
      <c r="M69" s="332">
        <f t="shared" si="37"/>
        <v>235727.01</v>
      </c>
      <c r="N69" s="327">
        <f t="shared" si="38"/>
        <v>235878</v>
      </c>
      <c r="O69" s="235">
        <f t="shared" si="39"/>
        <v>42231</v>
      </c>
      <c r="P69" s="332">
        <f t="shared" si="29"/>
        <v>292960.01</v>
      </c>
      <c r="Q69" s="327">
        <v>293147</v>
      </c>
      <c r="R69" s="235">
        <v>71857.91</v>
      </c>
      <c r="S69" s="332">
        <f t="shared" si="30"/>
        <v>292960.01</v>
      </c>
      <c r="T69" s="327">
        <v>293147</v>
      </c>
      <c r="U69" s="235">
        <v>71857.91</v>
      </c>
      <c r="V69" s="332">
        <f t="shared" si="40"/>
        <v>292960.01</v>
      </c>
      <c r="W69" s="327">
        <f t="shared" si="41"/>
        <v>293147</v>
      </c>
      <c r="X69" s="235">
        <f t="shared" si="42"/>
        <v>71857.91</v>
      </c>
      <c r="Y69" s="332">
        <f t="shared" si="43"/>
        <v>292960.01</v>
      </c>
      <c r="Z69" s="327">
        <f t="shared" si="44"/>
        <v>293147</v>
      </c>
      <c r="AA69" s="235">
        <f t="shared" si="45"/>
        <v>71857.91</v>
      </c>
      <c r="AB69" s="332">
        <f t="shared" si="46"/>
        <v>292960.01</v>
      </c>
      <c r="AC69" s="327">
        <f t="shared" si="47"/>
        <v>293147</v>
      </c>
      <c r="AD69" s="235">
        <f t="shared" si="48"/>
        <v>71857.91</v>
      </c>
      <c r="AE69" s="332">
        <f t="shared" si="49"/>
        <v>292960.01</v>
      </c>
      <c r="AF69" s="327">
        <f t="shared" si="50"/>
        <v>293147</v>
      </c>
      <c r="AG69" s="235">
        <f t="shared" si="51"/>
        <v>71857.91</v>
      </c>
      <c r="AH69" s="332">
        <f t="shared" si="52"/>
        <v>292960.01</v>
      </c>
      <c r="AI69" s="327">
        <f t="shared" si="53"/>
        <v>293147</v>
      </c>
      <c r="AJ69" s="235">
        <f t="shared" si="54"/>
        <v>71857.91</v>
      </c>
    </row>
    <row r="70" spans="1:36" x14ac:dyDescent="0.2">
      <c r="A70" s="332">
        <f t="shared" ref="A70:A133" si="58">+B69+0.01</f>
        <v>235878.01</v>
      </c>
      <c r="B70" s="330">
        <v>236029</v>
      </c>
      <c r="C70" s="331">
        <v>41940</v>
      </c>
      <c r="D70" s="332">
        <f t="shared" si="55"/>
        <v>235878.01</v>
      </c>
      <c r="E70" s="327">
        <f t="shared" si="56"/>
        <v>236029</v>
      </c>
      <c r="F70" s="235">
        <f t="shared" si="57"/>
        <v>41940</v>
      </c>
      <c r="G70" s="332">
        <f t="shared" si="31"/>
        <v>235878.01</v>
      </c>
      <c r="H70" s="327">
        <f t="shared" si="32"/>
        <v>236029</v>
      </c>
      <c r="I70" s="235">
        <f t="shared" si="33"/>
        <v>41940</v>
      </c>
      <c r="J70" s="332">
        <f t="shared" si="34"/>
        <v>235878.01</v>
      </c>
      <c r="K70" s="327">
        <f t="shared" si="35"/>
        <v>236029</v>
      </c>
      <c r="L70" s="235">
        <f t="shared" si="36"/>
        <v>41940</v>
      </c>
      <c r="M70" s="332">
        <f t="shared" si="37"/>
        <v>235878.01</v>
      </c>
      <c r="N70" s="327">
        <f t="shared" si="38"/>
        <v>236029</v>
      </c>
      <c r="O70" s="235">
        <f t="shared" si="39"/>
        <v>41940</v>
      </c>
      <c r="P70" s="332">
        <f t="shared" ref="P70:P133" si="59">+Q69+0.01</f>
        <v>293147.01</v>
      </c>
      <c r="Q70" s="327">
        <v>293335</v>
      </c>
      <c r="R70" s="235">
        <v>71366.509999999995</v>
      </c>
      <c r="S70" s="332">
        <f t="shared" ref="S70:S133" si="60">+T69+0.01</f>
        <v>293147.01</v>
      </c>
      <c r="T70" s="327">
        <v>293335</v>
      </c>
      <c r="U70" s="235">
        <v>71366.509999999995</v>
      </c>
      <c r="V70" s="332">
        <f t="shared" si="40"/>
        <v>293147.01</v>
      </c>
      <c r="W70" s="327">
        <f t="shared" si="41"/>
        <v>293335</v>
      </c>
      <c r="X70" s="235">
        <f t="shared" si="42"/>
        <v>71366.509999999995</v>
      </c>
      <c r="Y70" s="332">
        <f t="shared" si="43"/>
        <v>293147.01</v>
      </c>
      <c r="Z70" s="327">
        <f t="shared" si="44"/>
        <v>293335</v>
      </c>
      <c r="AA70" s="235">
        <f t="shared" si="45"/>
        <v>71366.509999999995</v>
      </c>
      <c r="AB70" s="332">
        <f t="shared" si="46"/>
        <v>293147.01</v>
      </c>
      <c r="AC70" s="327">
        <f t="shared" si="47"/>
        <v>293335</v>
      </c>
      <c r="AD70" s="235">
        <f t="shared" si="48"/>
        <v>71366.509999999995</v>
      </c>
      <c r="AE70" s="332">
        <f t="shared" si="49"/>
        <v>293147.01</v>
      </c>
      <c r="AF70" s="327">
        <f t="shared" si="50"/>
        <v>293335</v>
      </c>
      <c r="AG70" s="235">
        <f t="shared" si="51"/>
        <v>71366.509999999995</v>
      </c>
      <c r="AH70" s="332">
        <f t="shared" si="52"/>
        <v>293147.01</v>
      </c>
      <c r="AI70" s="327">
        <f t="shared" si="53"/>
        <v>293335</v>
      </c>
      <c r="AJ70" s="235">
        <f t="shared" si="54"/>
        <v>71366.509999999995</v>
      </c>
    </row>
    <row r="71" spans="1:36" x14ac:dyDescent="0.2">
      <c r="A71" s="332">
        <f t="shared" si="58"/>
        <v>236029.01</v>
      </c>
      <c r="B71" s="330">
        <v>236179</v>
      </c>
      <c r="C71" s="331">
        <v>41649</v>
      </c>
      <c r="D71" s="332">
        <f t="shared" si="55"/>
        <v>236029.01</v>
      </c>
      <c r="E71" s="327">
        <f t="shared" si="56"/>
        <v>236179</v>
      </c>
      <c r="F71" s="235">
        <f t="shared" si="57"/>
        <v>41649</v>
      </c>
      <c r="G71" s="332">
        <f t="shared" ref="G71:G134" si="61">+D71</f>
        <v>236029.01</v>
      </c>
      <c r="H71" s="327">
        <f t="shared" ref="H71:H134" si="62">+E71</f>
        <v>236179</v>
      </c>
      <c r="I71" s="235">
        <f t="shared" ref="I71:I134" si="63">+F71</f>
        <v>41649</v>
      </c>
      <c r="J71" s="332">
        <f t="shared" ref="J71:J134" si="64">+G71</f>
        <v>236029.01</v>
      </c>
      <c r="K71" s="327">
        <f t="shared" ref="K71:K134" si="65">+H71</f>
        <v>236179</v>
      </c>
      <c r="L71" s="235">
        <f t="shared" ref="L71:L134" si="66">+I71</f>
        <v>41649</v>
      </c>
      <c r="M71" s="332">
        <f t="shared" ref="M71:M134" si="67">+J71</f>
        <v>236029.01</v>
      </c>
      <c r="N71" s="327">
        <f t="shared" ref="N71:N134" si="68">+K71</f>
        <v>236179</v>
      </c>
      <c r="O71" s="235">
        <f t="shared" ref="O71:O134" si="69">+L71</f>
        <v>41649</v>
      </c>
      <c r="P71" s="332">
        <f t="shared" si="59"/>
        <v>293335.01</v>
      </c>
      <c r="Q71" s="327">
        <v>293522</v>
      </c>
      <c r="R71" s="235">
        <v>70876.37</v>
      </c>
      <c r="S71" s="332">
        <f t="shared" si="60"/>
        <v>293335.01</v>
      </c>
      <c r="T71" s="327">
        <v>293522</v>
      </c>
      <c r="U71" s="235">
        <v>70876.37</v>
      </c>
      <c r="V71" s="332">
        <f t="shared" ref="V71:V134" si="70">+S71</f>
        <v>293335.01</v>
      </c>
      <c r="W71" s="327">
        <f t="shared" ref="W71:W134" si="71">+T71</f>
        <v>293522</v>
      </c>
      <c r="X71" s="235">
        <f t="shared" ref="X71:X134" si="72">+U71</f>
        <v>70876.37</v>
      </c>
      <c r="Y71" s="332">
        <f t="shared" ref="Y71:Y134" si="73">+V71</f>
        <v>293335.01</v>
      </c>
      <c r="Z71" s="327">
        <f t="shared" ref="Z71:Z134" si="74">+W71</f>
        <v>293522</v>
      </c>
      <c r="AA71" s="235">
        <f t="shared" ref="AA71:AA134" si="75">+X71</f>
        <v>70876.37</v>
      </c>
      <c r="AB71" s="332">
        <f t="shared" ref="AB71:AB134" si="76">+Y71</f>
        <v>293335.01</v>
      </c>
      <c r="AC71" s="327">
        <f t="shared" ref="AC71:AC134" si="77">+Z71</f>
        <v>293522</v>
      </c>
      <c r="AD71" s="235">
        <f t="shared" ref="AD71:AD134" si="78">+AA71</f>
        <v>70876.37</v>
      </c>
      <c r="AE71" s="332">
        <f t="shared" ref="AE71:AE134" si="79">+AB71</f>
        <v>293335.01</v>
      </c>
      <c r="AF71" s="327">
        <f t="shared" ref="AF71:AF134" si="80">+AC71</f>
        <v>293522</v>
      </c>
      <c r="AG71" s="235">
        <f t="shared" ref="AG71:AG134" si="81">+AD71</f>
        <v>70876.37</v>
      </c>
      <c r="AH71" s="332">
        <f t="shared" ref="AH71:AH134" si="82">+AE71</f>
        <v>293335.01</v>
      </c>
      <c r="AI71" s="327">
        <f t="shared" ref="AI71:AI134" si="83">+AF71</f>
        <v>293522</v>
      </c>
      <c r="AJ71" s="235">
        <f t="shared" ref="AJ71:AJ134" si="84">+AG71</f>
        <v>70876.37</v>
      </c>
    </row>
    <row r="72" spans="1:36" x14ac:dyDescent="0.2">
      <c r="A72" s="332">
        <f t="shared" si="58"/>
        <v>236179.01</v>
      </c>
      <c r="B72" s="330">
        <v>236330</v>
      </c>
      <c r="C72" s="331">
        <v>41358</v>
      </c>
      <c r="D72" s="332">
        <f t="shared" si="55"/>
        <v>236179.01</v>
      </c>
      <c r="E72" s="327">
        <f t="shared" si="56"/>
        <v>236330</v>
      </c>
      <c r="F72" s="235">
        <f t="shared" si="57"/>
        <v>41358</v>
      </c>
      <c r="G72" s="332">
        <f t="shared" si="61"/>
        <v>236179.01</v>
      </c>
      <c r="H72" s="327">
        <f t="shared" si="62"/>
        <v>236330</v>
      </c>
      <c r="I72" s="235">
        <f t="shared" si="63"/>
        <v>41358</v>
      </c>
      <c r="J72" s="332">
        <f t="shared" si="64"/>
        <v>236179.01</v>
      </c>
      <c r="K72" s="327">
        <f t="shared" si="65"/>
        <v>236330</v>
      </c>
      <c r="L72" s="235">
        <f t="shared" si="66"/>
        <v>41358</v>
      </c>
      <c r="M72" s="332">
        <f t="shared" si="67"/>
        <v>236179.01</v>
      </c>
      <c r="N72" s="327">
        <f t="shared" si="68"/>
        <v>236330</v>
      </c>
      <c r="O72" s="235">
        <f t="shared" si="69"/>
        <v>41358</v>
      </c>
      <c r="P72" s="332">
        <f t="shared" si="59"/>
        <v>293522.01</v>
      </c>
      <c r="Q72" s="327">
        <v>293709</v>
      </c>
      <c r="R72" s="235">
        <v>70387.44</v>
      </c>
      <c r="S72" s="332">
        <f t="shared" si="60"/>
        <v>293522.01</v>
      </c>
      <c r="T72" s="327">
        <v>293709</v>
      </c>
      <c r="U72" s="235">
        <v>70387.44</v>
      </c>
      <c r="V72" s="332">
        <f t="shared" si="70"/>
        <v>293522.01</v>
      </c>
      <c r="W72" s="327">
        <f t="shared" si="71"/>
        <v>293709</v>
      </c>
      <c r="X72" s="235">
        <f t="shared" si="72"/>
        <v>70387.44</v>
      </c>
      <c r="Y72" s="332">
        <f t="shared" si="73"/>
        <v>293522.01</v>
      </c>
      <c r="Z72" s="327">
        <f t="shared" si="74"/>
        <v>293709</v>
      </c>
      <c r="AA72" s="235">
        <f t="shared" si="75"/>
        <v>70387.44</v>
      </c>
      <c r="AB72" s="332">
        <f t="shared" si="76"/>
        <v>293522.01</v>
      </c>
      <c r="AC72" s="327">
        <f t="shared" si="77"/>
        <v>293709</v>
      </c>
      <c r="AD72" s="235">
        <f t="shared" si="78"/>
        <v>70387.44</v>
      </c>
      <c r="AE72" s="332">
        <f t="shared" si="79"/>
        <v>293522.01</v>
      </c>
      <c r="AF72" s="327">
        <f t="shared" si="80"/>
        <v>293709</v>
      </c>
      <c r="AG72" s="235">
        <f t="shared" si="81"/>
        <v>70387.44</v>
      </c>
      <c r="AH72" s="332">
        <f t="shared" si="82"/>
        <v>293522.01</v>
      </c>
      <c r="AI72" s="327">
        <f t="shared" si="83"/>
        <v>293709</v>
      </c>
      <c r="AJ72" s="235">
        <f t="shared" si="84"/>
        <v>70387.44</v>
      </c>
    </row>
    <row r="73" spans="1:36" x14ac:dyDescent="0.2">
      <c r="A73" s="332">
        <f t="shared" si="58"/>
        <v>236330.01</v>
      </c>
      <c r="B73" s="330">
        <v>236481</v>
      </c>
      <c r="C73" s="331">
        <v>41069</v>
      </c>
      <c r="D73" s="332">
        <f t="shared" si="55"/>
        <v>236330.01</v>
      </c>
      <c r="E73" s="327">
        <f t="shared" si="56"/>
        <v>236481</v>
      </c>
      <c r="F73" s="235">
        <f t="shared" si="57"/>
        <v>41069</v>
      </c>
      <c r="G73" s="332">
        <f t="shared" si="61"/>
        <v>236330.01</v>
      </c>
      <c r="H73" s="327">
        <f t="shared" si="62"/>
        <v>236481</v>
      </c>
      <c r="I73" s="235">
        <f t="shared" si="63"/>
        <v>41069</v>
      </c>
      <c r="J73" s="332">
        <f t="shared" si="64"/>
        <v>236330.01</v>
      </c>
      <c r="K73" s="327">
        <f t="shared" si="65"/>
        <v>236481</v>
      </c>
      <c r="L73" s="235">
        <f t="shared" si="66"/>
        <v>41069</v>
      </c>
      <c r="M73" s="332">
        <f t="shared" si="67"/>
        <v>236330.01</v>
      </c>
      <c r="N73" s="327">
        <f t="shared" si="68"/>
        <v>236481</v>
      </c>
      <c r="O73" s="235">
        <f t="shared" si="69"/>
        <v>41069</v>
      </c>
      <c r="P73" s="332">
        <f t="shared" si="59"/>
        <v>293709.01</v>
      </c>
      <c r="Q73" s="327">
        <v>293896</v>
      </c>
      <c r="R73" s="235">
        <v>69899.72</v>
      </c>
      <c r="S73" s="332">
        <f t="shared" si="60"/>
        <v>293709.01</v>
      </c>
      <c r="T73" s="327">
        <v>293896</v>
      </c>
      <c r="U73" s="235">
        <v>69899.72</v>
      </c>
      <c r="V73" s="332">
        <f t="shared" si="70"/>
        <v>293709.01</v>
      </c>
      <c r="W73" s="327">
        <f t="shared" si="71"/>
        <v>293896</v>
      </c>
      <c r="X73" s="235">
        <f t="shared" si="72"/>
        <v>69899.72</v>
      </c>
      <c r="Y73" s="332">
        <f t="shared" si="73"/>
        <v>293709.01</v>
      </c>
      <c r="Z73" s="327">
        <f t="shared" si="74"/>
        <v>293896</v>
      </c>
      <c r="AA73" s="235">
        <f t="shared" si="75"/>
        <v>69899.72</v>
      </c>
      <c r="AB73" s="332">
        <f t="shared" si="76"/>
        <v>293709.01</v>
      </c>
      <c r="AC73" s="327">
        <f t="shared" si="77"/>
        <v>293896</v>
      </c>
      <c r="AD73" s="235">
        <f t="shared" si="78"/>
        <v>69899.72</v>
      </c>
      <c r="AE73" s="332">
        <f t="shared" si="79"/>
        <v>293709.01</v>
      </c>
      <c r="AF73" s="327">
        <f t="shared" si="80"/>
        <v>293896</v>
      </c>
      <c r="AG73" s="235">
        <f t="shared" si="81"/>
        <v>69899.72</v>
      </c>
      <c r="AH73" s="332">
        <f t="shared" si="82"/>
        <v>293709.01</v>
      </c>
      <c r="AI73" s="327">
        <f t="shared" si="83"/>
        <v>293896</v>
      </c>
      <c r="AJ73" s="235">
        <f t="shared" si="84"/>
        <v>69899.72</v>
      </c>
    </row>
    <row r="74" spans="1:36" x14ac:dyDescent="0.2">
      <c r="A74" s="332">
        <f t="shared" si="58"/>
        <v>236481.01</v>
      </c>
      <c r="B74" s="330">
        <v>236631</v>
      </c>
      <c r="C74" s="331">
        <v>40780</v>
      </c>
      <c r="D74" s="332">
        <f t="shared" si="55"/>
        <v>236481.01</v>
      </c>
      <c r="E74" s="327">
        <f t="shared" si="56"/>
        <v>236631</v>
      </c>
      <c r="F74" s="235">
        <f t="shared" si="57"/>
        <v>40780</v>
      </c>
      <c r="G74" s="332">
        <f t="shared" si="61"/>
        <v>236481.01</v>
      </c>
      <c r="H74" s="327">
        <f t="shared" si="62"/>
        <v>236631</v>
      </c>
      <c r="I74" s="235">
        <f t="shared" si="63"/>
        <v>40780</v>
      </c>
      <c r="J74" s="332">
        <f t="shared" si="64"/>
        <v>236481.01</v>
      </c>
      <c r="K74" s="327">
        <f t="shared" si="65"/>
        <v>236631</v>
      </c>
      <c r="L74" s="235">
        <f t="shared" si="66"/>
        <v>40780</v>
      </c>
      <c r="M74" s="332">
        <f t="shared" si="67"/>
        <v>236481.01</v>
      </c>
      <c r="N74" s="327">
        <f t="shared" si="68"/>
        <v>236631</v>
      </c>
      <c r="O74" s="235">
        <f t="shared" si="69"/>
        <v>40780</v>
      </c>
      <c r="P74" s="332">
        <f t="shared" si="59"/>
        <v>293896.01</v>
      </c>
      <c r="Q74" s="327">
        <v>294083</v>
      </c>
      <c r="R74" s="235">
        <v>69413.19</v>
      </c>
      <c r="S74" s="332">
        <f t="shared" si="60"/>
        <v>293896.01</v>
      </c>
      <c r="T74" s="327">
        <v>294083</v>
      </c>
      <c r="U74" s="235">
        <v>69413.19</v>
      </c>
      <c r="V74" s="332">
        <f t="shared" si="70"/>
        <v>293896.01</v>
      </c>
      <c r="W74" s="327">
        <f t="shared" si="71"/>
        <v>294083</v>
      </c>
      <c r="X74" s="235">
        <f t="shared" si="72"/>
        <v>69413.19</v>
      </c>
      <c r="Y74" s="332">
        <f t="shared" si="73"/>
        <v>293896.01</v>
      </c>
      <c r="Z74" s="327">
        <f t="shared" si="74"/>
        <v>294083</v>
      </c>
      <c r="AA74" s="235">
        <f t="shared" si="75"/>
        <v>69413.19</v>
      </c>
      <c r="AB74" s="332">
        <f t="shared" si="76"/>
        <v>293896.01</v>
      </c>
      <c r="AC74" s="327">
        <f t="shared" si="77"/>
        <v>294083</v>
      </c>
      <c r="AD74" s="235">
        <f t="shared" si="78"/>
        <v>69413.19</v>
      </c>
      <c r="AE74" s="332">
        <f t="shared" si="79"/>
        <v>293896.01</v>
      </c>
      <c r="AF74" s="327">
        <f t="shared" si="80"/>
        <v>294083</v>
      </c>
      <c r="AG74" s="235">
        <f t="shared" si="81"/>
        <v>69413.19</v>
      </c>
      <c r="AH74" s="332">
        <f t="shared" si="82"/>
        <v>293896.01</v>
      </c>
      <c r="AI74" s="327">
        <f t="shared" si="83"/>
        <v>294083</v>
      </c>
      <c r="AJ74" s="235">
        <f t="shared" si="84"/>
        <v>69413.19</v>
      </c>
    </row>
    <row r="75" spans="1:36" x14ac:dyDescent="0.2">
      <c r="A75" s="332">
        <f t="shared" si="58"/>
        <v>236631.01</v>
      </c>
      <c r="B75" s="330">
        <v>236782</v>
      </c>
      <c r="C75" s="331">
        <v>40492</v>
      </c>
      <c r="D75" s="332">
        <f t="shared" si="55"/>
        <v>236631.01</v>
      </c>
      <c r="E75" s="327">
        <f t="shared" si="56"/>
        <v>236782</v>
      </c>
      <c r="F75" s="235">
        <f t="shared" si="57"/>
        <v>40492</v>
      </c>
      <c r="G75" s="332">
        <f t="shared" si="61"/>
        <v>236631.01</v>
      </c>
      <c r="H75" s="327">
        <f t="shared" si="62"/>
        <v>236782</v>
      </c>
      <c r="I75" s="235">
        <f t="shared" si="63"/>
        <v>40492</v>
      </c>
      <c r="J75" s="332">
        <f t="shared" si="64"/>
        <v>236631.01</v>
      </c>
      <c r="K75" s="327">
        <f t="shared" si="65"/>
        <v>236782</v>
      </c>
      <c r="L75" s="235">
        <f t="shared" si="66"/>
        <v>40492</v>
      </c>
      <c r="M75" s="332">
        <f t="shared" si="67"/>
        <v>236631.01</v>
      </c>
      <c r="N75" s="327">
        <f t="shared" si="68"/>
        <v>236782</v>
      </c>
      <c r="O75" s="235">
        <f t="shared" si="69"/>
        <v>40492</v>
      </c>
      <c r="P75" s="332">
        <f t="shared" si="59"/>
        <v>294083.01</v>
      </c>
      <c r="Q75" s="327">
        <v>294271</v>
      </c>
      <c r="R75" s="235">
        <v>68927.81</v>
      </c>
      <c r="S75" s="332">
        <f t="shared" si="60"/>
        <v>294083.01</v>
      </c>
      <c r="T75" s="327">
        <v>294271</v>
      </c>
      <c r="U75" s="235">
        <v>68927.81</v>
      </c>
      <c r="V75" s="332">
        <f t="shared" si="70"/>
        <v>294083.01</v>
      </c>
      <c r="W75" s="327">
        <f t="shared" si="71"/>
        <v>294271</v>
      </c>
      <c r="X75" s="235">
        <f t="shared" si="72"/>
        <v>68927.81</v>
      </c>
      <c r="Y75" s="332">
        <f t="shared" si="73"/>
        <v>294083.01</v>
      </c>
      <c r="Z75" s="327">
        <f t="shared" si="74"/>
        <v>294271</v>
      </c>
      <c r="AA75" s="235">
        <f t="shared" si="75"/>
        <v>68927.81</v>
      </c>
      <c r="AB75" s="332">
        <f t="shared" si="76"/>
        <v>294083.01</v>
      </c>
      <c r="AC75" s="327">
        <f t="shared" si="77"/>
        <v>294271</v>
      </c>
      <c r="AD75" s="235">
        <f t="shared" si="78"/>
        <v>68927.81</v>
      </c>
      <c r="AE75" s="332">
        <f t="shared" si="79"/>
        <v>294083.01</v>
      </c>
      <c r="AF75" s="327">
        <f t="shared" si="80"/>
        <v>294271</v>
      </c>
      <c r="AG75" s="235">
        <f t="shared" si="81"/>
        <v>68927.81</v>
      </c>
      <c r="AH75" s="332">
        <f t="shared" si="82"/>
        <v>294083.01</v>
      </c>
      <c r="AI75" s="327">
        <f t="shared" si="83"/>
        <v>294271</v>
      </c>
      <c r="AJ75" s="235">
        <f t="shared" si="84"/>
        <v>68927.81</v>
      </c>
    </row>
    <row r="76" spans="1:36" x14ac:dyDescent="0.2">
      <c r="A76" s="332">
        <f t="shared" si="58"/>
        <v>236782.01</v>
      </c>
      <c r="B76" s="330">
        <v>236932</v>
      </c>
      <c r="C76" s="331">
        <v>40205</v>
      </c>
      <c r="D76" s="332">
        <f t="shared" si="55"/>
        <v>236782.01</v>
      </c>
      <c r="E76" s="327">
        <f t="shared" si="56"/>
        <v>236932</v>
      </c>
      <c r="F76" s="235">
        <f t="shared" si="57"/>
        <v>40205</v>
      </c>
      <c r="G76" s="332">
        <f t="shared" si="61"/>
        <v>236782.01</v>
      </c>
      <c r="H76" s="327">
        <f t="shared" si="62"/>
        <v>236932</v>
      </c>
      <c r="I76" s="235">
        <f t="shared" si="63"/>
        <v>40205</v>
      </c>
      <c r="J76" s="332">
        <f t="shared" si="64"/>
        <v>236782.01</v>
      </c>
      <c r="K76" s="327">
        <f t="shared" si="65"/>
        <v>236932</v>
      </c>
      <c r="L76" s="235">
        <f t="shared" si="66"/>
        <v>40205</v>
      </c>
      <c r="M76" s="332">
        <f t="shared" si="67"/>
        <v>236782.01</v>
      </c>
      <c r="N76" s="327">
        <f t="shared" si="68"/>
        <v>236932</v>
      </c>
      <c r="O76" s="235">
        <f t="shared" si="69"/>
        <v>40205</v>
      </c>
      <c r="P76" s="332">
        <f t="shared" si="59"/>
        <v>294271.01</v>
      </c>
      <c r="Q76" s="327">
        <v>294458</v>
      </c>
      <c r="R76" s="235">
        <v>68443.58</v>
      </c>
      <c r="S76" s="332">
        <f t="shared" si="60"/>
        <v>294271.01</v>
      </c>
      <c r="T76" s="327">
        <v>294458</v>
      </c>
      <c r="U76" s="235">
        <v>68443.58</v>
      </c>
      <c r="V76" s="332">
        <f t="shared" si="70"/>
        <v>294271.01</v>
      </c>
      <c r="W76" s="327">
        <f t="shared" si="71"/>
        <v>294458</v>
      </c>
      <c r="X76" s="235">
        <f t="shared" si="72"/>
        <v>68443.58</v>
      </c>
      <c r="Y76" s="332">
        <f t="shared" si="73"/>
        <v>294271.01</v>
      </c>
      <c r="Z76" s="327">
        <f t="shared" si="74"/>
        <v>294458</v>
      </c>
      <c r="AA76" s="235">
        <f t="shared" si="75"/>
        <v>68443.58</v>
      </c>
      <c r="AB76" s="332">
        <f t="shared" si="76"/>
        <v>294271.01</v>
      </c>
      <c r="AC76" s="327">
        <f t="shared" si="77"/>
        <v>294458</v>
      </c>
      <c r="AD76" s="235">
        <f t="shared" si="78"/>
        <v>68443.58</v>
      </c>
      <c r="AE76" s="332">
        <f t="shared" si="79"/>
        <v>294271.01</v>
      </c>
      <c r="AF76" s="327">
        <f t="shared" si="80"/>
        <v>294458</v>
      </c>
      <c r="AG76" s="235">
        <f t="shared" si="81"/>
        <v>68443.58</v>
      </c>
      <c r="AH76" s="332">
        <f t="shared" si="82"/>
        <v>294271.01</v>
      </c>
      <c r="AI76" s="327">
        <f t="shared" si="83"/>
        <v>294458</v>
      </c>
      <c r="AJ76" s="235">
        <f t="shared" si="84"/>
        <v>68443.58</v>
      </c>
    </row>
    <row r="77" spans="1:36" x14ac:dyDescent="0.2">
      <c r="A77" s="332">
        <f t="shared" si="58"/>
        <v>236932.01</v>
      </c>
      <c r="B77" s="330">
        <v>237083</v>
      </c>
      <c r="C77" s="331">
        <v>39917</v>
      </c>
      <c r="D77" s="332">
        <f t="shared" si="55"/>
        <v>236932.01</v>
      </c>
      <c r="E77" s="327">
        <f t="shared" si="56"/>
        <v>237083</v>
      </c>
      <c r="F77" s="235">
        <f t="shared" si="57"/>
        <v>39917</v>
      </c>
      <c r="G77" s="332">
        <f t="shared" si="61"/>
        <v>236932.01</v>
      </c>
      <c r="H77" s="327">
        <f t="shared" si="62"/>
        <v>237083</v>
      </c>
      <c r="I77" s="235">
        <f t="shared" si="63"/>
        <v>39917</v>
      </c>
      <c r="J77" s="332">
        <f t="shared" si="64"/>
        <v>236932.01</v>
      </c>
      <c r="K77" s="327">
        <f t="shared" si="65"/>
        <v>237083</v>
      </c>
      <c r="L77" s="235">
        <f t="shared" si="66"/>
        <v>39917</v>
      </c>
      <c r="M77" s="332">
        <f t="shared" si="67"/>
        <v>236932.01</v>
      </c>
      <c r="N77" s="327">
        <f t="shared" si="68"/>
        <v>237083</v>
      </c>
      <c r="O77" s="235">
        <f t="shared" si="69"/>
        <v>39917</v>
      </c>
      <c r="P77" s="332">
        <f t="shared" si="59"/>
        <v>294458.01</v>
      </c>
      <c r="Q77" s="327">
        <v>294645</v>
      </c>
      <c r="R77" s="235">
        <v>67960.479999999996</v>
      </c>
      <c r="S77" s="332">
        <f t="shared" si="60"/>
        <v>294458.01</v>
      </c>
      <c r="T77" s="327">
        <v>294645</v>
      </c>
      <c r="U77" s="235">
        <v>67960.479999999996</v>
      </c>
      <c r="V77" s="332">
        <f t="shared" si="70"/>
        <v>294458.01</v>
      </c>
      <c r="W77" s="327">
        <f t="shared" si="71"/>
        <v>294645</v>
      </c>
      <c r="X77" s="235">
        <f t="shared" si="72"/>
        <v>67960.479999999996</v>
      </c>
      <c r="Y77" s="332">
        <f t="shared" si="73"/>
        <v>294458.01</v>
      </c>
      <c r="Z77" s="327">
        <f t="shared" si="74"/>
        <v>294645</v>
      </c>
      <c r="AA77" s="235">
        <f t="shared" si="75"/>
        <v>67960.479999999996</v>
      </c>
      <c r="AB77" s="332">
        <f t="shared" si="76"/>
        <v>294458.01</v>
      </c>
      <c r="AC77" s="327">
        <f t="shared" si="77"/>
        <v>294645</v>
      </c>
      <c r="AD77" s="235">
        <f t="shared" si="78"/>
        <v>67960.479999999996</v>
      </c>
      <c r="AE77" s="332">
        <f t="shared" si="79"/>
        <v>294458.01</v>
      </c>
      <c r="AF77" s="327">
        <f t="shared" si="80"/>
        <v>294645</v>
      </c>
      <c r="AG77" s="235">
        <f t="shared" si="81"/>
        <v>67960.479999999996</v>
      </c>
      <c r="AH77" s="332">
        <f t="shared" si="82"/>
        <v>294458.01</v>
      </c>
      <c r="AI77" s="327">
        <f t="shared" si="83"/>
        <v>294645</v>
      </c>
      <c r="AJ77" s="235">
        <f t="shared" si="84"/>
        <v>67960.479999999996</v>
      </c>
    </row>
    <row r="78" spans="1:36" x14ac:dyDescent="0.2">
      <c r="A78" s="332">
        <f t="shared" si="58"/>
        <v>237083.01</v>
      </c>
      <c r="B78" s="330">
        <v>237234</v>
      </c>
      <c r="C78" s="331">
        <v>39631</v>
      </c>
      <c r="D78" s="332">
        <f t="shared" si="55"/>
        <v>237083.01</v>
      </c>
      <c r="E78" s="327">
        <f t="shared" si="56"/>
        <v>237234</v>
      </c>
      <c r="F78" s="235">
        <f t="shared" si="57"/>
        <v>39631</v>
      </c>
      <c r="G78" s="332">
        <f t="shared" si="61"/>
        <v>237083.01</v>
      </c>
      <c r="H78" s="327">
        <f t="shared" si="62"/>
        <v>237234</v>
      </c>
      <c r="I78" s="235">
        <f t="shared" si="63"/>
        <v>39631</v>
      </c>
      <c r="J78" s="332">
        <f t="shared" si="64"/>
        <v>237083.01</v>
      </c>
      <c r="K78" s="327">
        <f t="shared" si="65"/>
        <v>237234</v>
      </c>
      <c r="L78" s="235">
        <f t="shared" si="66"/>
        <v>39631</v>
      </c>
      <c r="M78" s="332">
        <f t="shared" si="67"/>
        <v>237083.01</v>
      </c>
      <c r="N78" s="327">
        <f t="shared" si="68"/>
        <v>237234</v>
      </c>
      <c r="O78" s="235">
        <f t="shared" si="69"/>
        <v>39631</v>
      </c>
      <c r="P78" s="332">
        <f t="shared" si="59"/>
        <v>294645.01</v>
      </c>
      <c r="Q78" s="327">
        <v>294832</v>
      </c>
      <c r="R78" s="235">
        <v>67478.490000000005</v>
      </c>
      <c r="S78" s="332">
        <f t="shared" si="60"/>
        <v>294645.01</v>
      </c>
      <c r="T78" s="327">
        <v>294832</v>
      </c>
      <c r="U78" s="235">
        <v>67478.490000000005</v>
      </c>
      <c r="V78" s="332">
        <f t="shared" si="70"/>
        <v>294645.01</v>
      </c>
      <c r="W78" s="327">
        <f t="shared" si="71"/>
        <v>294832</v>
      </c>
      <c r="X78" s="235">
        <f t="shared" si="72"/>
        <v>67478.490000000005</v>
      </c>
      <c r="Y78" s="332">
        <f t="shared" si="73"/>
        <v>294645.01</v>
      </c>
      <c r="Z78" s="327">
        <f t="shared" si="74"/>
        <v>294832</v>
      </c>
      <c r="AA78" s="235">
        <f t="shared" si="75"/>
        <v>67478.490000000005</v>
      </c>
      <c r="AB78" s="332">
        <f t="shared" si="76"/>
        <v>294645.01</v>
      </c>
      <c r="AC78" s="327">
        <f t="shared" si="77"/>
        <v>294832</v>
      </c>
      <c r="AD78" s="235">
        <f t="shared" si="78"/>
        <v>67478.490000000005</v>
      </c>
      <c r="AE78" s="332">
        <f t="shared" si="79"/>
        <v>294645.01</v>
      </c>
      <c r="AF78" s="327">
        <f t="shared" si="80"/>
        <v>294832</v>
      </c>
      <c r="AG78" s="235">
        <f t="shared" si="81"/>
        <v>67478.490000000005</v>
      </c>
      <c r="AH78" s="332">
        <f t="shared" si="82"/>
        <v>294645.01</v>
      </c>
      <c r="AI78" s="327">
        <f t="shared" si="83"/>
        <v>294832</v>
      </c>
      <c r="AJ78" s="235">
        <f t="shared" si="84"/>
        <v>67478.490000000005</v>
      </c>
    </row>
    <row r="79" spans="1:36" x14ac:dyDescent="0.2">
      <c r="A79" s="332">
        <f t="shared" si="58"/>
        <v>237234.01</v>
      </c>
      <c r="B79" s="330">
        <v>237384</v>
      </c>
      <c r="C79" s="331">
        <v>39346</v>
      </c>
      <c r="D79" s="332">
        <f t="shared" si="55"/>
        <v>237234.01</v>
      </c>
      <c r="E79" s="327">
        <f t="shared" si="56"/>
        <v>237384</v>
      </c>
      <c r="F79" s="235">
        <f t="shared" si="57"/>
        <v>39346</v>
      </c>
      <c r="G79" s="332">
        <f t="shared" si="61"/>
        <v>237234.01</v>
      </c>
      <c r="H79" s="327">
        <f t="shared" si="62"/>
        <v>237384</v>
      </c>
      <c r="I79" s="235">
        <f t="shared" si="63"/>
        <v>39346</v>
      </c>
      <c r="J79" s="332">
        <f t="shared" si="64"/>
        <v>237234.01</v>
      </c>
      <c r="K79" s="327">
        <f t="shared" si="65"/>
        <v>237384</v>
      </c>
      <c r="L79" s="235">
        <f t="shared" si="66"/>
        <v>39346</v>
      </c>
      <c r="M79" s="332">
        <f t="shared" si="67"/>
        <v>237234.01</v>
      </c>
      <c r="N79" s="327">
        <f t="shared" si="68"/>
        <v>237384</v>
      </c>
      <c r="O79" s="235">
        <f t="shared" si="69"/>
        <v>39346</v>
      </c>
      <c r="P79" s="332">
        <f t="shared" si="59"/>
        <v>294832.01</v>
      </c>
      <c r="Q79" s="327">
        <v>295019</v>
      </c>
      <c r="R79" s="235">
        <v>66997.58</v>
      </c>
      <c r="S79" s="332">
        <f t="shared" si="60"/>
        <v>294832.01</v>
      </c>
      <c r="T79" s="327">
        <v>295019</v>
      </c>
      <c r="U79" s="235">
        <v>66997.58</v>
      </c>
      <c r="V79" s="332">
        <f t="shared" si="70"/>
        <v>294832.01</v>
      </c>
      <c r="W79" s="327">
        <f t="shared" si="71"/>
        <v>295019</v>
      </c>
      <c r="X79" s="235">
        <f t="shared" si="72"/>
        <v>66997.58</v>
      </c>
      <c r="Y79" s="332">
        <f t="shared" si="73"/>
        <v>294832.01</v>
      </c>
      <c r="Z79" s="327">
        <f t="shared" si="74"/>
        <v>295019</v>
      </c>
      <c r="AA79" s="235">
        <f t="shared" si="75"/>
        <v>66997.58</v>
      </c>
      <c r="AB79" s="332">
        <f t="shared" si="76"/>
        <v>294832.01</v>
      </c>
      <c r="AC79" s="327">
        <f t="shared" si="77"/>
        <v>295019</v>
      </c>
      <c r="AD79" s="235">
        <f t="shared" si="78"/>
        <v>66997.58</v>
      </c>
      <c r="AE79" s="332">
        <f t="shared" si="79"/>
        <v>294832.01</v>
      </c>
      <c r="AF79" s="327">
        <f t="shared" si="80"/>
        <v>295019</v>
      </c>
      <c r="AG79" s="235">
        <f t="shared" si="81"/>
        <v>66997.58</v>
      </c>
      <c r="AH79" s="332">
        <f t="shared" si="82"/>
        <v>294832.01</v>
      </c>
      <c r="AI79" s="327">
        <f t="shared" si="83"/>
        <v>295019</v>
      </c>
      <c r="AJ79" s="235">
        <f t="shared" si="84"/>
        <v>66997.58</v>
      </c>
    </row>
    <row r="80" spans="1:36" x14ac:dyDescent="0.2">
      <c r="A80" s="332">
        <f t="shared" si="58"/>
        <v>237384.01</v>
      </c>
      <c r="B80" s="330">
        <v>237535</v>
      </c>
      <c r="C80" s="331">
        <v>39061</v>
      </c>
      <c r="D80" s="332">
        <f t="shared" si="55"/>
        <v>237384.01</v>
      </c>
      <c r="E80" s="327">
        <f t="shared" si="56"/>
        <v>237535</v>
      </c>
      <c r="F80" s="235">
        <f t="shared" si="57"/>
        <v>39061</v>
      </c>
      <c r="G80" s="332">
        <f t="shared" si="61"/>
        <v>237384.01</v>
      </c>
      <c r="H80" s="327">
        <f t="shared" si="62"/>
        <v>237535</v>
      </c>
      <c r="I80" s="235">
        <f t="shared" si="63"/>
        <v>39061</v>
      </c>
      <c r="J80" s="332">
        <f t="shared" si="64"/>
        <v>237384.01</v>
      </c>
      <c r="K80" s="327">
        <f t="shared" si="65"/>
        <v>237535</v>
      </c>
      <c r="L80" s="235">
        <f t="shared" si="66"/>
        <v>39061</v>
      </c>
      <c r="M80" s="332">
        <f t="shared" si="67"/>
        <v>237384.01</v>
      </c>
      <c r="N80" s="327">
        <f t="shared" si="68"/>
        <v>237535</v>
      </c>
      <c r="O80" s="235">
        <f t="shared" si="69"/>
        <v>39061</v>
      </c>
      <c r="P80" s="332">
        <f t="shared" si="59"/>
        <v>295019.01</v>
      </c>
      <c r="Q80" s="327">
        <v>295207</v>
      </c>
      <c r="R80" s="235">
        <v>66517.75</v>
      </c>
      <c r="S80" s="332">
        <f t="shared" si="60"/>
        <v>295019.01</v>
      </c>
      <c r="T80" s="327">
        <v>295207</v>
      </c>
      <c r="U80" s="235">
        <v>66517.75</v>
      </c>
      <c r="V80" s="332">
        <f t="shared" si="70"/>
        <v>295019.01</v>
      </c>
      <c r="W80" s="327">
        <f t="shared" si="71"/>
        <v>295207</v>
      </c>
      <c r="X80" s="235">
        <f t="shared" si="72"/>
        <v>66517.75</v>
      </c>
      <c r="Y80" s="332">
        <f t="shared" si="73"/>
        <v>295019.01</v>
      </c>
      <c r="Z80" s="327">
        <f t="shared" si="74"/>
        <v>295207</v>
      </c>
      <c r="AA80" s="235">
        <f t="shared" si="75"/>
        <v>66517.75</v>
      </c>
      <c r="AB80" s="332">
        <f t="shared" si="76"/>
        <v>295019.01</v>
      </c>
      <c r="AC80" s="327">
        <f t="shared" si="77"/>
        <v>295207</v>
      </c>
      <c r="AD80" s="235">
        <f t="shared" si="78"/>
        <v>66517.75</v>
      </c>
      <c r="AE80" s="332">
        <f t="shared" si="79"/>
        <v>295019.01</v>
      </c>
      <c r="AF80" s="327">
        <f t="shared" si="80"/>
        <v>295207</v>
      </c>
      <c r="AG80" s="235">
        <f t="shared" si="81"/>
        <v>66517.75</v>
      </c>
      <c r="AH80" s="332">
        <f t="shared" si="82"/>
        <v>295019.01</v>
      </c>
      <c r="AI80" s="327">
        <f t="shared" si="83"/>
        <v>295207</v>
      </c>
      <c r="AJ80" s="235">
        <f t="shared" si="84"/>
        <v>66517.75</v>
      </c>
    </row>
    <row r="81" spans="1:36" x14ac:dyDescent="0.2">
      <c r="A81" s="332">
        <f t="shared" si="58"/>
        <v>237535.01</v>
      </c>
      <c r="B81" s="330">
        <v>237686</v>
      </c>
      <c r="C81" s="331">
        <v>38777</v>
      </c>
      <c r="D81" s="332">
        <f t="shared" si="55"/>
        <v>237535.01</v>
      </c>
      <c r="E81" s="327">
        <f t="shared" si="56"/>
        <v>237686</v>
      </c>
      <c r="F81" s="235">
        <f t="shared" si="57"/>
        <v>38777</v>
      </c>
      <c r="G81" s="332">
        <f t="shared" si="61"/>
        <v>237535.01</v>
      </c>
      <c r="H81" s="327">
        <f t="shared" si="62"/>
        <v>237686</v>
      </c>
      <c r="I81" s="235">
        <f t="shared" si="63"/>
        <v>38777</v>
      </c>
      <c r="J81" s="332">
        <f t="shared" si="64"/>
        <v>237535.01</v>
      </c>
      <c r="K81" s="327">
        <f t="shared" si="65"/>
        <v>237686</v>
      </c>
      <c r="L81" s="235">
        <f t="shared" si="66"/>
        <v>38777</v>
      </c>
      <c r="M81" s="332">
        <f t="shared" si="67"/>
        <v>237535.01</v>
      </c>
      <c r="N81" s="327">
        <f t="shared" si="68"/>
        <v>237686</v>
      </c>
      <c r="O81" s="235">
        <f t="shared" si="69"/>
        <v>38777</v>
      </c>
      <c r="P81" s="332">
        <f t="shared" si="59"/>
        <v>295207.01</v>
      </c>
      <c r="Q81" s="327">
        <v>295394</v>
      </c>
      <c r="R81" s="235">
        <v>66038.98</v>
      </c>
      <c r="S81" s="332">
        <f t="shared" si="60"/>
        <v>295207.01</v>
      </c>
      <c r="T81" s="327">
        <v>295394</v>
      </c>
      <c r="U81" s="235">
        <v>66038.98</v>
      </c>
      <c r="V81" s="332">
        <f t="shared" si="70"/>
        <v>295207.01</v>
      </c>
      <c r="W81" s="327">
        <f t="shared" si="71"/>
        <v>295394</v>
      </c>
      <c r="X81" s="235">
        <f t="shared" si="72"/>
        <v>66038.98</v>
      </c>
      <c r="Y81" s="332">
        <f t="shared" si="73"/>
        <v>295207.01</v>
      </c>
      <c r="Z81" s="327">
        <f t="shared" si="74"/>
        <v>295394</v>
      </c>
      <c r="AA81" s="235">
        <f t="shared" si="75"/>
        <v>66038.98</v>
      </c>
      <c r="AB81" s="332">
        <f t="shared" si="76"/>
        <v>295207.01</v>
      </c>
      <c r="AC81" s="327">
        <f t="shared" si="77"/>
        <v>295394</v>
      </c>
      <c r="AD81" s="235">
        <f t="shared" si="78"/>
        <v>66038.98</v>
      </c>
      <c r="AE81" s="332">
        <f t="shared" si="79"/>
        <v>295207.01</v>
      </c>
      <c r="AF81" s="327">
        <f t="shared" si="80"/>
        <v>295394</v>
      </c>
      <c r="AG81" s="235">
        <f t="shared" si="81"/>
        <v>66038.98</v>
      </c>
      <c r="AH81" s="332">
        <f t="shared" si="82"/>
        <v>295207.01</v>
      </c>
      <c r="AI81" s="327">
        <f t="shared" si="83"/>
        <v>295394</v>
      </c>
      <c r="AJ81" s="235">
        <f t="shared" si="84"/>
        <v>66038.98</v>
      </c>
    </row>
    <row r="82" spans="1:36" x14ac:dyDescent="0.2">
      <c r="A82" s="332">
        <f t="shared" si="58"/>
        <v>237686.01</v>
      </c>
      <c r="B82" s="330">
        <v>237836</v>
      </c>
      <c r="C82" s="331">
        <v>38494</v>
      </c>
      <c r="D82" s="332">
        <f t="shared" si="55"/>
        <v>237686.01</v>
      </c>
      <c r="E82" s="327">
        <f t="shared" si="56"/>
        <v>237836</v>
      </c>
      <c r="F82" s="235">
        <f t="shared" si="57"/>
        <v>38494</v>
      </c>
      <c r="G82" s="332">
        <f t="shared" si="61"/>
        <v>237686.01</v>
      </c>
      <c r="H82" s="327">
        <f t="shared" si="62"/>
        <v>237836</v>
      </c>
      <c r="I82" s="235">
        <f t="shared" si="63"/>
        <v>38494</v>
      </c>
      <c r="J82" s="332">
        <f t="shared" si="64"/>
        <v>237686.01</v>
      </c>
      <c r="K82" s="327">
        <f t="shared" si="65"/>
        <v>237836</v>
      </c>
      <c r="L82" s="235">
        <f t="shared" si="66"/>
        <v>38494</v>
      </c>
      <c r="M82" s="332">
        <f t="shared" si="67"/>
        <v>237686.01</v>
      </c>
      <c r="N82" s="327">
        <f t="shared" si="68"/>
        <v>237836</v>
      </c>
      <c r="O82" s="235">
        <f t="shared" si="69"/>
        <v>38494</v>
      </c>
      <c r="P82" s="332">
        <f t="shared" si="59"/>
        <v>295394.01</v>
      </c>
      <c r="Q82" s="327">
        <v>295581</v>
      </c>
      <c r="R82" s="235">
        <v>65561.259999999995</v>
      </c>
      <c r="S82" s="332">
        <f t="shared" si="60"/>
        <v>295394.01</v>
      </c>
      <c r="T82" s="327">
        <v>295581</v>
      </c>
      <c r="U82" s="235">
        <v>65561.259999999995</v>
      </c>
      <c r="V82" s="332">
        <f t="shared" si="70"/>
        <v>295394.01</v>
      </c>
      <c r="W82" s="327">
        <f t="shared" si="71"/>
        <v>295581</v>
      </c>
      <c r="X82" s="235">
        <f t="shared" si="72"/>
        <v>65561.259999999995</v>
      </c>
      <c r="Y82" s="332">
        <f t="shared" si="73"/>
        <v>295394.01</v>
      </c>
      <c r="Z82" s="327">
        <f t="shared" si="74"/>
        <v>295581</v>
      </c>
      <c r="AA82" s="235">
        <f t="shared" si="75"/>
        <v>65561.259999999995</v>
      </c>
      <c r="AB82" s="332">
        <f t="shared" si="76"/>
        <v>295394.01</v>
      </c>
      <c r="AC82" s="327">
        <f t="shared" si="77"/>
        <v>295581</v>
      </c>
      <c r="AD82" s="235">
        <f t="shared" si="78"/>
        <v>65561.259999999995</v>
      </c>
      <c r="AE82" s="332">
        <f t="shared" si="79"/>
        <v>295394.01</v>
      </c>
      <c r="AF82" s="327">
        <f t="shared" si="80"/>
        <v>295581</v>
      </c>
      <c r="AG82" s="235">
        <f t="shared" si="81"/>
        <v>65561.259999999995</v>
      </c>
      <c r="AH82" s="332">
        <f t="shared" si="82"/>
        <v>295394.01</v>
      </c>
      <c r="AI82" s="327">
        <f t="shared" si="83"/>
        <v>295581</v>
      </c>
      <c r="AJ82" s="235">
        <f t="shared" si="84"/>
        <v>65561.259999999995</v>
      </c>
    </row>
    <row r="83" spans="1:36" x14ac:dyDescent="0.2">
      <c r="A83" s="332">
        <f t="shared" si="58"/>
        <v>237836.01</v>
      </c>
      <c r="B83" s="330">
        <v>237987</v>
      </c>
      <c r="C83" s="331">
        <v>38210</v>
      </c>
      <c r="D83" s="332">
        <f t="shared" si="55"/>
        <v>237836.01</v>
      </c>
      <c r="E83" s="327">
        <f t="shared" si="56"/>
        <v>237987</v>
      </c>
      <c r="F83" s="235">
        <f t="shared" si="57"/>
        <v>38210</v>
      </c>
      <c r="G83" s="332">
        <f t="shared" si="61"/>
        <v>237836.01</v>
      </c>
      <c r="H83" s="327">
        <f t="shared" si="62"/>
        <v>237987</v>
      </c>
      <c r="I83" s="235">
        <f t="shared" si="63"/>
        <v>38210</v>
      </c>
      <c r="J83" s="332">
        <f t="shared" si="64"/>
        <v>237836.01</v>
      </c>
      <c r="K83" s="327">
        <f t="shared" si="65"/>
        <v>237987</v>
      </c>
      <c r="L83" s="235">
        <f t="shared" si="66"/>
        <v>38210</v>
      </c>
      <c r="M83" s="332">
        <f t="shared" si="67"/>
        <v>237836.01</v>
      </c>
      <c r="N83" s="327">
        <f t="shared" si="68"/>
        <v>237987</v>
      </c>
      <c r="O83" s="235">
        <f t="shared" si="69"/>
        <v>38210</v>
      </c>
      <c r="P83" s="332">
        <f t="shared" si="59"/>
        <v>295581.01</v>
      </c>
      <c r="Q83" s="327">
        <v>295768</v>
      </c>
      <c r="R83" s="235">
        <v>65084.56</v>
      </c>
      <c r="S83" s="332">
        <f t="shared" si="60"/>
        <v>295581.01</v>
      </c>
      <c r="T83" s="327">
        <v>295768</v>
      </c>
      <c r="U83" s="235">
        <v>65084.56</v>
      </c>
      <c r="V83" s="332">
        <f t="shared" si="70"/>
        <v>295581.01</v>
      </c>
      <c r="W83" s="327">
        <f t="shared" si="71"/>
        <v>295768</v>
      </c>
      <c r="X83" s="235">
        <f t="shared" si="72"/>
        <v>65084.56</v>
      </c>
      <c r="Y83" s="332">
        <f t="shared" si="73"/>
        <v>295581.01</v>
      </c>
      <c r="Z83" s="327">
        <f t="shared" si="74"/>
        <v>295768</v>
      </c>
      <c r="AA83" s="235">
        <f t="shared" si="75"/>
        <v>65084.56</v>
      </c>
      <c r="AB83" s="332">
        <f t="shared" si="76"/>
        <v>295581.01</v>
      </c>
      <c r="AC83" s="327">
        <f t="shared" si="77"/>
        <v>295768</v>
      </c>
      <c r="AD83" s="235">
        <f t="shared" si="78"/>
        <v>65084.56</v>
      </c>
      <c r="AE83" s="332">
        <f t="shared" si="79"/>
        <v>295581.01</v>
      </c>
      <c r="AF83" s="327">
        <f t="shared" si="80"/>
        <v>295768</v>
      </c>
      <c r="AG83" s="235">
        <f t="shared" si="81"/>
        <v>65084.56</v>
      </c>
      <c r="AH83" s="332">
        <f t="shared" si="82"/>
        <v>295581.01</v>
      </c>
      <c r="AI83" s="327">
        <f t="shared" si="83"/>
        <v>295768</v>
      </c>
      <c r="AJ83" s="235">
        <f t="shared" si="84"/>
        <v>65084.56</v>
      </c>
    </row>
    <row r="84" spans="1:36" x14ac:dyDescent="0.2">
      <c r="A84" s="332">
        <f t="shared" si="58"/>
        <v>237987.01</v>
      </c>
      <c r="B84" s="330">
        <v>238137</v>
      </c>
      <c r="C84" s="331">
        <v>37929</v>
      </c>
      <c r="D84" s="332">
        <f t="shared" si="55"/>
        <v>237987.01</v>
      </c>
      <c r="E84" s="327">
        <f t="shared" si="56"/>
        <v>238137</v>
      </c>
      <c r="F84" s="235">
        <f t="shared" si="57"/>
        <v>37929</v>
      </c>
      <c r="G84" s="332">
        <f t="shared" si="61"/>
        <v>237987.01</v>
      </c>
      <c r="H84" s="327">
        <f t="shared" si="62"/>
        <v>238137</v>
      </c>
      <c r="I84" s="235">
        <f t="shared" si="63"/>
        <v>37929</v>
      </c>
      <c r="J84" s="332">
        <f t="shared" si="64"/>
        <v>237987.01</v>
      </c>
      <c r="K84" s="327">
        <f t="shared" si="65"/>
        <v>238137</v>
      </c>
      <c r="L84" s="235">
        <f t="shared" si="66"/>
        <v>37929</v>
      </c>
      <c r="M84" s="332">
        <f t="shared" si="67"/>
        <v>237987.01</v>
      </c>
      <c r="N84" s="327">
        <f t="shared" si="68"/>
        <v>238137</v>
      </c>
      <c r="O84" s="235">
        <f t="shared" si="69"/>
        <v>37929</v>
      </c>
      <c r="P84" s="332">
        <f t="shared" si="59"/>
        <v>295768.01</v>
      </c>
      <c r="Q84" s="327">
        <v>295955</v>
      </c>
      <c r="R84" s="235">
        <v>64608.87</v>
      </c>
      <c r="S84" s="332">
        <f t="shared" si="60"/>
        <v>295768.01</v>
      </c>
      <c r="T84" s="327">
        <v>295955</v>
      </c>
      <c r="U84" s="235">
        <v>64608.87</v>
      </c>
      <c r="V84" s="332">
        <f t="shared" si="70"/>
        <v>295768.01</v>
      </c>
      <c r="W84" s="327">
        <f t="shared" si="71"/>
        <v>295955</v>
      </c>
      <c r="X84" s="235">
        <f t="shared" si="72"/>
        <v>64608.87</v>
      </c>
      <c r="Y84" s="332">
        <f t="shared" si="73"/>
        <v>295768.01</v>
      </c>
      <c r="Z84" s="327">
        <f t="shared" si="74"/>
        <v>295955</v>
      </c>
      <c r="AA84" s="235">
        <f t="shared" si="75"/>
        <v>64608.87</v>
      </c>
      <c r="AB84" s="332">
        <f t="shared" si="76"/>
        <v>295768.01</v>
      </c>
      <c r="AC84" s="327">
        <f t="shared" si="77"/>
        <v>295955</v>
      </c>
      <c r="AD84" s="235">
        <f t="shared" si="78"/>
        <v>64608.87</v>
      </c>
      <c r="AE84" s="332">
        <f t="shared" si="79"/>
        <v>295768.01</v>
      </c>
      <c r="AF84" s="327">
        <f t="shared" si="80"/>
        <v>295955</v>
      </c>
      <c r="AG84" s="235">
        <f t="shared" si="81"/>
        <v>64608.87</v>
      </c>
      <c r="AH84" s="332">
        <f t="shared" si="82"/>
        <v>295768.01</v>
      </c>
      <c r="AI84" s="327">
        <f t="shared" si="83"/>
        <v>295955</v>
      </c>
      <c r="AJ84" s="235">
        <f t="shared" si="84"/>
        <v>64608.87</v>
      </c>
    </row>
    <row r="85" spans="1:36" x14ac:dyDescent="0.2">
      <c r="A85" s="332">
        <f t="shared" si="58"/>
        <v>238137.01</v>
      </c>
      <c r="B85" s="330">
        <v>238288</v>
      </c>
      <c r="C85" s="331">
        <v>37647</v>
      </c>
      <c r="D85" s="332">
        <f t="shared" si="55"/>
        <v>238137.01</v>
      </c>
      <c r="E85" s="327">
        <f t="shared" si="56"/>
        <v>238288</v>
      </c>
      <c r="F85" s="235">
        <f t="shared" si="57"/>
        <v>37647</v>
      </c>
      <c r="G85" s="332">
        <f t="shared" si="61"/>
        <v>238137.01</v>
      </c>
      <c r="H85" s="327">
        <f t="shared" si="62"/>
        <v>238288</v>
      </c>
      <c r="I85" s="235">
        <f t="shared" si="63"/>
        <v>37647</v>
      </c>
      <c r="J85" s="332">
        <f t="shared" si="64"/>
        <v>238137.01</v>
      </c>
      <c r="K85" s="327">
        <f t="shared" si="65"/>
        <v>238288</v>
      </c>
      <c r="L85" s="235">
        <f t="shared" si="66"/>
        <v>37647</v>
      </c>
      <c r="M85" s="332">
        <f t="shared" si="67"/>
        <v>238137.01</v>
      </c>
      <c r="N85" s="327">
        <f t="shared" si="68"/>
        <v>238288</v>
      </c>
      <c r="O85" s="235">
        <f t="shared" si="69"/>
        <v>37647</v>
      </c>
      <c r="P85" s="332">
        <f t="shared" si="59"/>
        <v>295955.01</v>
      </c>
      <c r="Q85" s="327">
        <v>296143</v>
      </c>
      <c r="R85" s="235">
        <v>64134.17</v>
      </c>
      <c r="S85" s="332">
        <f t="shared" si="60"/>
        <v>295955.01</v>
      </c>
      <c r="T85" s="327">
        <v>296143</v>
      </c>
      <c r="U85" s="235">
        <v>64134.17</v>
      </c>
      <c r="V85" s="332">
        <f t="shared" si="70"/>
        <v>295955.01</v>
      </c>
      <c r="W85" s="327">
        <f t="shared" si="71"/>
        <v>296143</v>
      </c>
      <c r="X85" s="235">
        <f t="shared" si="72"/>
        <v>64134.17</v>
      </c>
      <c r="Y85" s="332">
        <f t="shared" si="73"/>
        <v>295955.01</v>
      </c>
      <c r="Z85" s="327">
        <f t="shared" si="74"/>
        <v>296143</v>
      </c>
      <c r="AA85" s="235">
        <f t="shared" si="75"/>
        <v>64134.17</v>
      </c>
      <c r="AB85" s="332">
        <f t="shared" si="76"/>
        <v>295955.01</v>
      </c>
      <c r="AC85" s="327">
        <f t="shared" si="77"/>
        <v>296143</v>
      </c>
      <c r="AD85" s="235">
        <f t="shared" si="78"/>
        <v>64134.17</v>
      </c>
      <c r="AE85" s="332">
        <f t="shared" si="79"/>
        <v>295955.01</v>
      </c>
      <c r="AF85" s="327">
        <f t="shared" si="80"/>
        <v>296143</v>
      </c>
      <c r="AG85" s="235">
        <f t="shared" si="81"/>
        <v>64134.17</v>
      </c>
      <c r="AH85" s="332">
        <f t="shared" si="82"/>
        <v>295955.01</v>
      </c>
      <c r="AI85" s="327">
        <f t="shared" si="83"/>
        <v>296143</v>
      </c>
      <c r="AJ85" s="235">
        <f t="shared" si="84"/>
        <v>64134.17</v>
      </c>
    </row>
    <row r="86" spans="1:36" x14ac:dyDescent="0.2">
      <c r="A86" s="332">
        <f t="shared" si="58"/>
        <v>238288.01</v>
      </c>
      <c r="B86" s="330">
        <v>238439</v>
      </c>
      <c r="C86" s="331">
        <v>37365</v>
      </c>
      <c r="D86" s="332">
        <f t="shared" si="55"/>
        <v>238288.01</v>
      </c>
      <c r="E86" s="327">
        <f t="shared" si="56"/>
        <v>238439</v>
      </c>
      <c r="F86" s="235">
        <f t="shared" si="57"/>
        <v>37365</v>
      </c>
      <c r="G86" s="332">
        <f t="shared" si="61"/>
        <v>238288.01</v>
      </c>
      <c r="H86" s="327">
        <f t="shared" si="62"/>
        <v>238439</v>
      </c>
      <c r="I86" s="235">
        <f t="shared" si="63"/>
        <v>37365</v>
      </c>
      <c r="J86" s="332">
        <f t="shared" si="64"/>
        <v>238288.01</v>
      </c>
      <c r="K86" s="327">
        <f t="shared" si="65"/>
        <v>238439</v>
      </c>
      <c r="L86" s="235">
        <f t="shared" si="66"/>
        <v>37365</v>
      </c>
      <c r="M86" s="332">
        <f t="shared" si="67"/>
        <v>238288.01</v>
      </c>
      <c r="N86" s="327">
        <f t="shared" si="68"/>
        <v>238439</v>
      </c>
      <c r="O86" s="235">
        <f t="shared" si="69"/>
        <v>37365</v>
      </c>
      <c r="P86" s="332">
        <f t="shared" si="59"/>
        <v>296143.01</v>
      </c>
      <c r="Q86" s="327">
        <v>296330</v>
      </c>
      <c r="R86" s="235">
        <v>63660.47</v>
      </c>
      <c r="S86" s="332">
        <f t="shared" si="60"/>
        <v>296143.01</v>
      </c>
      <c r="T86" s="327">
        <v>296330</v>
      </c>
      <c r="U86" s="235">
        <v>63660.47</v>
      </c>
      <c r="V86" s="332">
        <f t="shared" si="70"/>
        <v>296143.01</v>
      </c>
      <c r="W86" s="327">
        <f t="shared" si="71"/>
        <v>296330</v>
      </c>
      <c r="X86" s="235">
        <f t="shared" si="72"/>
        <v>63660.47</v>
      </c>
      <c r="Y86" s="332">
        <f t="shared" si="73"/>
        <v>296143.01</v>
      </c>
      <c r="Z86" s="327">
        <f t="shared" si="74"/>
        <v>296330</v>
      </c>
      <c r="AA86" s="235">
        <f t="shared" si="75"/>
        <v>63660.47</v>
      </c>
      <c r="AB86" s="332">
        <f t="shared" si="76"/>
        <v>296143.01</v>
      </c>
      <c r="AC86" s="327">
        <f t="shared" si="77"/>
        <v>296330</v>
      </c>
      <c r="AD86" s="235">
        <f t="shared" si="78"/>
        <v>63660.47</v>
      </c>
      <c r="AE86" s="332">
        <f t="shared" si="79"/>
        <v>296143.01</v>
      </c>
      <c r="AF86" s="327">
        <f t="shared" si="80"/>
        <v>296330</v>
      </c>
      <c r="AG86" s="235">
        <f t="shared" si="81"/>
        <v>63660.47</v>
      </c>
      <c r="AH86" s="332">
        <f t="shared" si="82"/>
        <v>296143.01</v>
      </c>
      <c r="AI86" s="327">
        <f t="shared" si="83"/>
        <v>296330</v>
      </c>
      <c r="AJ86" s="235">
        <f t="shared" si="84"/>
        <v>63660.47</v>
      </c>
    </row>
    <row r="87" spans="1:36" x14ac:dyDescent="0.2">
      <c r="A87" s="332">
        <f t="shared" si="58"/>
        <v>238439.01</v>
      </c>
      <c r="B87" s="330">
        <v>238589</v>
      </c>
      <c r="C87" s="331">
        <v>37085</v>
      </c>
      <c r="D87" s="332">
        <f t="shared" si="55"/>
        <v>238439.01</v>
      </c>
      <c r="E87" s="327">
        <f t="shared" si="56"/>
        <v>238589</v>
      </c>
      <c r="F87" s="235">
        <f t="shared" si="57"/>
        <v>37085</v>
      </c>
      <c r="G87" s="332">
        <f t="shared" si="61"/>
        <v>238439.01</v>
      </c>
      <c r="H87" s="327">
        <f t="shared" si="62"/>
        <v>238589</v>
      </c>
      <c r="I87" s="235">
        <f t="shared" si="63"/>
        <v>37085</v>
      </c>
      <c r="J87" s="332">
        <f t="shared" si="64"/>
        <v>238439.01</v>
      </c>
      <c r="K87" s="327">
        <f t="shared" si="65"/>
        <v>238589</v>
      </c>
      <c r="L87" s="235">
        <f t="shared" si="66"/>
        <v>37085</v>
      </c>
      <c r="M87" s="332">
        <f t="shared" si="67"/>
        <v>238439.01</v>
      </c>
      <c r="N87" s="327">
        <f t="shared" si="68"/>
        <v>238589</v>
      </c>
      <c r="O87" s="235">
        <f t="shared" si="69"/>
        <v>37085</v>
      </c>
      <c r="P87" s="332">
        <f t="shared" si="59"/>
        <v>296330.01</v>
      </c>
      <c r="Q87" s="327">
        <v>296517</v>
      </c>
      <c r="R87" s="235">
        <v>63187.73</v>
      </c>
      <c r="S87" s="332">
        <f t="shared" si="60"/>
        <v>296330.01</v>
      </c>
      <c r="T87" s="327">
        <v>296517</v>
      </c>
      <c r="U87" s="235">
        <v>63187.73</v>
      </c>
      <c r="V87" s="332">
        <f t="shared" si="70"/>
        <v>296330.01</v>
      </c>
      <c r="W87" s="327">
        <f t="shared" si="71"/>
        <v>296517</v>
      </c>
      <c r="X87" s="235">
        <f t="shared" si="72"/>
        <v>63187.73</v>
      </c>
      <c r="Y87" s="332">
        <f t="shared" si="73"/>
        <v>296330.01</v>
      </c>
      <c r="Z87" s="327">
        <f t="shared" si="74"/>
        <v>296517</v>
      </c>
      <c r="AA87" s="235">
        <f t="shared" si="75"/>
        <v>63187.73</v>
      </c>
      <c r="AB87" s="332">
        <f t="shared" si="76"/>
        <v>296330.01</v>
      </c>
      <c r="AC87" s="327">
        <f t="shared" si="77"/>
        <v>296517</v>
      </c>
      <c r="AD87" s="235">
        <f t="shared" si="78"/>
        <v>63187.73</v>
      </c>
      <c r="AE87" s="332">
        <f t="shared" si="79"/>
        <v>296330.01</v>
      </c>
      <c r="AF87" s="327">
        <f t="shared" si="80"/>
        <v>296517</v>
      </c>
      <c r="AG87" s="235">
        <f t="shared" si="81"/>
        <v>63187.73</v>
      </c>
      <c r="AH87" s="332">
        <f t="shared" si="82"/>
        <v>296330.01</v>
      </c>
      <c r="AI87" s="327">
        <f t="shared" si="83"/>
        <v>296517</v>
      </c>
      <c r="AJ87" s="235">
        <f t="shared" si="84"/>
        <v>63187.73</v>
      </c>
    </row>
    <row r="88" spans="1:36" x14ac:dyDescent="0.2">
      <c r="A88" s="332">
        <f t="shared" si="58"/>
        <v>238589.01</v>
      </c>
      <c r="B88" s="330">
        <v>238740</v>
      </c>
      <c r="C88" s="331">
        <v>36805</v>
      </c>
      <c r="D88" s="332">
        <f t="shared" si="55"/>
        <v>238589.01</v>
      </c>
      <c r="E88" s="327">
        <f t="shared" si="56"/>
        <v>238740</v>
      </c>
      <c r="F88" s="235">
        <f t="shared" si="57"/>
        <v>36805</v>
      </c>
      <c r="G88" s="332">
        <f t="shared" si="61"/>
        <v>238589.01</v>
      </c>
      <c r="H88" s="327">
        <f t="shared" si="62"/>
        <v>238740</v>
      </c>
      <c r="I88" s="235">
        <f t="shared" si="63"/>
        <v>36805</v>
      </c>
      <c r="J88" s="332">
        <f t="shared" si="64"/>
        <v>238589.01</v>
      </c>
      <c r="K88" s="327">
        <f t="shared" si="65"/>
        <v>238740</v>
      </c>
      <c r="L88" s="235">
        <f t="shared" si="66"/>
        <v>36805</v>
      </c>
      <c r="M88" s="332">
        <f t="shared" si="67"/>
        <v>238589.01</v>
      </c>
      <c r="N88" s="327">
        <f t="shared" si="68"/>
        <v>238740</v>
      </c>
      <c r="O88" s="235">
        <f t="shared" si="69"/>
        <v>36805</v>
      </c>
      <c r="P88" s="332">
        <f t="shared" si="59"/>
        <v>296517.01</v>
      </c>
      <c r="Q88" s="327">
        <v>296704</v>
      </c>
      <c r="R88" s="235">
        <v>62715.94</v>
      </c>
      <c r="S88" s="332">
        <f t="shared" si="60"/>
        <v>296517.01</v>
      </c>
      <c r="T88" s="327">
        <v>296704</v>
      </c>
      <c r="U88" s="235">
        <v>62715.94</v>
      </c>
      <c r="V88" s="332">
        <f t="shared" si="70"/>
        <v>296517.01</v>
      </c>
      <c r="W88" s="327">
        <f t="shared" si="71"/>
        <v>296704</v>
      </c>
      <c r="X88" s="235">
        <f t="shared" si="72"/>
        <v>62715.94</v>
      </c>
      <c r="Y88" s="332">
        <f t="shared" si="73"/>
        <v>296517.01</v>
      </c>
      <c r="Z88" s="327">
        <f t="shared" si="74"/>
        <v>296704</v>
      </c>
      <c r="AA88" s="235">
        <f t="shared" si="75"/>
        <v>62715.94</v>
      </c>
      <c r="AB88" s="332">
        <f t="shared" si="76"/>
        <v>296517.01</v>
      </c>
      <c r="AC88" s="327">
        <f t="shared" si="77"/>
        <v>296704</v>
      </c>
      <c r="AD88" s="235">
        <f t="shared" si="78"/>
        <v>62715.94</v>
      </c>
      <c r="AE88" s="332">
        <f t="shared" si="79"/>
        <v>296517.01</v>
      </c>
      <c r="AF88" s="327">
        <f t="shared" si="80"/>
        <v>296704</v>
      </c>
      <c r="AG88" s="235">
        <f t="shared" si="81"/>
        <v>62715.94</v>
      </c>
      <c r="AH88" s="332">
        <f t="shared" si="82"/>
        <v>296517.01</v>
      </c>
      <c r="AI88" s="327">
        <f t="shared" si="83"/>
        <v>296704</v>
      </c>
      <c r="AJ88" s="235">
        <f t="shared" si="84"/>
        <v>62715.94</v>
      </c>
    </row>
    <row r="89" spans="1:36" x14ac:dyDescent="0.2">
      <c r="A89" s="332">
        <f t="shared" si="58"/>
        <v>238740.01</v>
      </c>
      <c r="B89" s="330">
        <v>238891</v>
      </c>
      <c r="C89" s="331">
        <v>36525</v>
      </c>
      <c r="D89" s="332">
        <f t="shared" si="55"/>
        <v>238740.01</v>
      </c>
      <c r="E89" s="327">
        <f t="shared" si="56"/>
        <v>238891</v>
      </c>
      <c r="F89" s="235">
        <f t="shared" si="57"/>
        <v>36525</v>
      </c>
      <c r="G89" s="332">
        <f t="shared" si="61"/>
        <v>238740.01</v>
      </c>
      <c r="H89" s="327">
        <f t="shared" si="62"/>
        <v>238891</v>
      </c>
      <c r="I89" s="235">
        <f t="shared" si="63"/>
        <v>36525</v>
      </c>
      <c r="J89" s="332">
        <f t="shared" si="64"/>
        <v>238740.01</v>
      </c>
      <c r="K89" s="327">
        <f t="shared" si="65"/>
        <v>238891</v>
      </c>
      <c r="L89" s="235">
        <f t="shared" si="66"/>
        <v>36525</v>
      </c>
      <c r="M89" s="332">
        <f t="shared" si="67"/>
        <v>238740.01</v>
      </c>
      <c r="N89" s="327">
        <f t="shared" si="68"/>
        <v>238891</v>
      </c>
      <c r="O89" s="235">
        <f t="shared" si="69"/>
        <v>36525</v>
      </c>
      <c r="P89" s="332">
        <f t="shared" si="59"/>
        <v>296704.01</v>
      </c>
      <c r="Q89" s="327">
        <v>296891</v>
      </c>
      <c r="R89" s="235">
        <v>62245.1</v>
      </c>
      <c r="S89" s="332">
        <f t="shared" si="60"/>
        <v>296704.01</v>
      </c>
      <c r="T89" s="327">
        <v>296891</v>
      </c>
      <c r="U89" s="235">
        <v>62245.1</v>
      </c>
      <c r="V89" s="332">
        <f t="shared" si="70"/>
        <v>296704.01</v>
      </c>
      <c r="W89" s="327">
        <f t="shared" si="71"/>
        <v>296891</v>
      </c>
      <c r="X89" s="235">
        <f t="shared" si="72"/>
        <v>62245.1</v>
      </c>
      <c r="Y89" s="332">
        <f t="shared" si="73"/>
        <v>296704.01</v>
      </c>
      <c r="Z89" s="327">
        <f t="shared" si="74"/>
        <v>296891</v>
      </c>
      <c r="AA89" s="235">
        <f t="shared" si="75"/>
        <v>62245.1</v>
      </c>
      <c r="AB89" s="332">
        <f t="shared" si="76"/>
        <v>296704.01</v>
      </c>
      <c r="AC89" s="327">
        <f t="shared" si="77"/>
        <v>296891</v>
      </c>
      <c r="AD89" s="235">
        <f t="shared" si="78"/>
        <v>62245.1</v>
      </c>
      <c r="AE89" s="332">
        <f t="shared" si="79"/>
        <v>296704.01</v>
      </c>
      <c r="AF89" s="327">
        <f t="shared" si="80"/>
        <v>296891</v>
      </c>
      <c r="AG89" s="235">
        <f t="shared" si="81"/>
        <v>62245.1</v>
      </c>
      <c r="AH89" s="332">
        <f t="shared" si="82"/>
        <v>296704.01</v>
      </c>
      <c r="AI89" s="327">
        <f t="shared" si="83"/>
        <v>296891</v>
      </c>
      <c r="AJ89" s="235">
        <f t="shared" si="84"/>
        <v>62245.1</v>
      </c>
    </row>
    <row r="90" spans="1:36" x14ac:dyDescent="0.2">
      <c r="A90" s="332">
        <f t="shared" si="58"/>
        <v>238891.01</v>
      </c>
      <c r="B90" s="330">
        <v>239041</v>
      </c>
      <c r="C90" s="331">
        <v>36246</v>
      </c>
      <c r="D90" s="332">
        <f t="shared" si="55"/>
        <v>238891.01</v>
      </c>
      <c r="E90" s="327">
        <f t="shared" si="56"/>
        <v>239041</v>
      </c>
      <c r="F90" s="235">
        <f t="shared" si="57"/>
        <v>36246</v>
      </c>
      <c r="G90" s="332">
        <f t="shared" si="61"/>
        <v>238891.01</v>
      </c>
      <c r="H90" s="327">
        <f t="shared" si="62"/>
        <v>239041</v>
      </c>
      <c r="I90" s="235">
        <f t="shared" si="63"/>
        <v>36246</v>
      </c>
      <c r="J90" s="332">
        <f t="shared" si="64"/>
        <v>238891.01</v>
      </c>
      <c r="K90" s="327">
        <f t="shared" si="65"/>
        <v>239041</v>
      </c>
      <c r="L90" s="235">
        <f t="shared" si="66"/>
        <v>36246</v>
      </c>
      <c r="M90" s="332">
        <f t="shared" si="67"/>
        <v>238891.01</v>
      </c>
      <c r="N90" s="327">
        <f t="shared" si="68"/>
        <v>239041</v>
      </c>
      <c r="O90" s="235">
        <f t="shared" si="69"/>
        <v>36246</v>
      </c>
      <c r="P90" s="332">
        <f t="shared" si="59"/>
        <v>296891.01</v>
      </c>
      <c r="Q90" s="327">
        <v>297079</v>
      </c>
      <c r="R90" s="235">
        <v>61775.19</v>
      </c>
      <c r="S90" s="332">
        <f t="shared" si="60"/>
        <v>296891.01</v>
      </c>
      <c r="T90" s="327">
        <v>297079</v>
      </c>
      <c r="U90" s="235">
        <v>61775.19</v>
      </c>
      <c r="V90" s="332">
        <f t="shared" si="70"/>
        <v>296891.01</v>
      </c>
      <c r="W90" s="327">
        <f t="shared" si="71"/>
        <v>297079</v>
      </c>
      <c r="X90" s="235">
        <f t="shared" si="72"/>
        <v>61775.19</v>
      </c>
      <c r="Y90" s="332">
        <f t="shared" si="73"/>
        <v>296891.01</v>
      </c>
      <c r="Z90" s="327">
        <f t="shared" si="74"/>
        <v>297079</v>
      </c>
      <c r="AA90" s="235">
        <f t="shared" si="75"/>
        <v>61775.19</v>
      </c>
      <c r="AB90" s="332">
        <f t="shared" si="76"/>
        <v>296891.01</v>
      </c>
      <c r="AC90" s="327">
        <f t="shared" si="77"/>
        <v>297079</v>
      </c>
      <c r="AD90" s="235">
        <f t="shared" si="78"/>
        <v>61775.19</v>
      </c>
      <c r="AE90" s="332">
        <f t="shared" si="79"/>
        <v>296891.01</v>
      </c>
      <c r="AF90" s="327">
        <f t="shared" si="80"/>
        <v>297079</v>
      </c>
      <c r="AG90" s="235">
        <f t="shared" si="81"/>
        <v>61775.19</v>
      </c>
      <c r="AH90" s="332">
        <f t="shared" si="82"/>
        <v>296891.01</v>
      </c>
      <c r="AI90" s="327">
        <f t="shared" si="83"/>
        <v>297079</v>
      </c>
      <c r="AJ90" s="235">
        <f t="shared" si="84"/>
        <v>61775.19</v>
      </c>
    </row>
    <row r="91" spans="1:36" x14ac:dyDescent="0.2">
      <c r="A91" s="332">
        <f t="shared" si="58"/>
        <v>239041.01</v>
      </c>
      <c r="B91" s="330">
        <v>239192</v>
      </c>
      <c r="C91" s="331">
        <v>35968</v>
      </c>
      <c r="D91" s="332">
        <f t="shared" si="55"/>
        <v>239041.01</v>
      </c>
      <c r="E91" s="327">
        <f t="shared" si="56"/>
        <v>239192</v>
      </c>
      <c r="F91" s="235">
        <f t="shared" si="57"/>
        <v>35968</v>
      </c>
      <c r="G91" s="332">
        <f t="shared" si="61"/>
        <v>239041.01</v>
      </c>
      <c r="H91" s="327">
        <f t="shared" si="62"/>
        <v>239192</v>
      </c>
      <c r="I91" s="235">
        <f t="shared" si="63"/>
        <v>35968</v>
      </c>
      <c r="J91" s="332">
        <f t="shared" si="64"/>
        <v>239041.01</v>
      </c>
      <c r="K91" s="327">
        <f t="shared" si="65"/>
        <v>239192</v>
      </c>
      <c r="L91" s="235">
        <f t="shared" si="66"/>
        <v>35968</v>
      </c>
      <c r="M91" s="332">
        <f t="shared" si="67"/>
        <v>239041.01</v>
      </c>
      <c r="N91" s="327">
        <f t="shared" si="68"/>
        <v>239192</v>
      </c>
      <c r="O91" s="235">
        <f t="shared" si="69"/>
        <v>35968</v>
      </c>
      <c r="P91" s="332">
        <f t="shared" si="59"/>
        <v>297079.01</v>
      </c>
      <c r="Q91" s="327">
        <v>297266</v>
      </c>
      <c r="R91" s="235">
        <v>61306.2</v>
      </c>
      <c r="S91" s="332">
        <f t="shared" si="60"/>
        <v>297079.01</v>
      </c>
      <c r="T91" s="327">
        <v>297266</v>
      </c>
      <c r="U91" s="235">
        <v>61306.2</v>
      </c>
      <c r="V91" s="332">
        <f t="shared" si="70"/>
        <v>297079.01</v>
      </c>
      <c r="W91" s="327">
        <f t="shared" si="71"/>
        <v>297266</v>
      </c>
      <c r="X91" s="235">
        <f t="shared" si="72"/>
        <v>61306.2</v>
      </c>
      <c r="Y91" s="332">
        <f t="shared" si="73"/>
        <v>297079.01</v>
      </c>
      <c r="Z91" s="327">
        <f t="shared" si="74"/>
        <v>297266</v>
      </c>
      <c r="AA91" s="235">
        <f t="shared" si="75"/>
        <v>61306.2</v>
      </c>
      <c r="AB91" s="332">
        <f t="shared" si="76"/>
        <v>297079.01</v>
      </c>
      <c r="AC91" s="327">
        <f t="shared" si="77"/>
        <v>297266</v>
      </c>
      <c r="AD91" s="235">
        <f t="shared" si="78"/>
        <v>61306.2</v>
      </c>
      <c r="AE91" s="332">
        <f t="shared" si="79"/>
        <v>297079.01</v>
      </c>
      <c r="AF91" s="327">
        <f t="shared" si="80"/>
        <v>297266</v>
      </c>
      <c r="AG91" s="235">
        <f t="shared" si="81"/>
        <v>61306.2</v>
      </c>
      <c r="AH91" s="332">
        <f t="shared" si="82"/>
        <v>297079.01</v>
      </c>
      <c r="AI91" s="327">
        <f t="shared" si="83"/>
        <v>297266</v>
      </c>
      <c r="AJ91" s="235">
        <f t="shared" si="84"/>
        <v>61306.2</v>
      </c>
    </row>
    <row r="92" spans="1:36" x14ac:dyDescent="0.2">
      <c r="A92" s="332">
        <f t="shared" si="58"/>
        <v>239192.01</v>
      </c>
      <c r="B92" s="330">
        <v>239342</v>
      </c>
      <c r="C92" s="331">
        <v>35690</v>
      </c>
      <c r="D92" s="332">
        <f t="shared" si="55"/>
        <v>239192.01</v>
      </c>
      <c r="E92" s="327">
        <f t="shared" si="56"/>
        <v>239342</v>
      </c>
      <c r="F92" s="235">
        <f t="shared" si="57"/>
        <v>35690</v>
      </c>
      <c r="G92" s="332">
        <f t="shared" si="61"/>
        <v>239192.01</v>
      </c>
      <c r="H92" s="327">
        <f t="shared" si="62"/>
        <v>239342</v>
      </c>
      <c r="I92" s="235">
        <f t="shared" si="63"/>
        <v>35690</v>
      </c>
      <c r="J92" s="332">
        <f t="shared" si="64"/>
        <v>239192.01</v>
      </c>
      <c r="K92" s="327">
        <f t="shared" si="65"/>
        <v>239342</v>
      </c>
      <c r="L92" s="235">
        <f t="shared" si="66"/>
        <v>35690</v>
      </c>
      <c r="M92" s="332">
        <f t="shared" si="67"/>
        <v>239192.01</v>
      </c>
      <c r="N92" s="327">
        <f t="shared" si="68"/>
        <v>239342</v>
      </c>
      <c r="O92" s="235">
        <f t="shared" si="69"/>
        <v>35690</v>
      </c>
      <c r="P92" s="332">
        <f t="shared" si="59"/>
        <v>297266.01</v>
      </c>
      <c r="Q92" s="327">
        <v>297453</v>
      </c>
      <c r="R92" s="235">
        <v>60838.11</v>
      </c>
      <c r="S92" s="332">
        <f t="shared" si="60"/>
        <v>297266.01</v>
      </c>
      <c r="T92" s="327">
        <v>297453</v>
      </c>
      <c r="U92" s="235">
        <v>60838.11</v>
      </c>
      <c r="V92" s="332">
        <f t="shared" si="70"/>
        <v>297266.01</v>
      </c>
      <c r="W92" s="327">
        <f t="shared" si="71"/>
        <v>297453</v>
      </c>
      <c r="X92" s="235">
        <f t="shared" si="72"/>
        <v>60838.11</v>
      </c>
      <c r="Y92" s="332">
        <f t="shared" si="73"/>
        <v>297266.01</v>
      </c>
      <c r="Z92" s="327">
        <f t="shared" si="74"/>
        <v>297453</v>
      </c>
      <c r="AA92" s="235">
        <f t="shared" si="75"/>
        <v>60838.11</v>
      </c>
      <c r="AB92" s="332">
        <f t="shared" si="76"/>
        <v>297266.01</v>
      </c>
      <c r="AC92" s="327">
        <f t="shared" si="77"/>
        <v>297453</v>
      </c>
      <c r="AD92" s="235">
        <f t="shared" si="78"/>
        <v>60838.11</v>
      </c>
      <c r="AE92" s="332">
        <f t="shared" si="79"/>
        <v>297266.01</v>
      </c>
      <c r="AF92" s="327">
        <f t="shared" si="80"/>
        <v>297453</v>
      </c>
      <c r="AG92" s="235">
        <f t="shared" si="81"/>
        <v>60838.11</v>
      </c>
      <c r="AH92" s="332">
        <f t="shared" si="82"/>
        <v>297266.01</v>
      </c>
      <c r="AI92" s="327">
        <f t="shared" si="83"/>
        <v>297453</v>
      </c>
      <c r="AJ92" s="235">
        <f t="shared" si="84"/>
        <v>60838.11</v>
      </c>
    </row>
    <row r="93" spans="1:36" x14ac:dyDescent="0.2">
      <c r="A93" s="332">
        <f t="shared" si="58"/>
        <v>239342.01</v>
      </c>
      <c r="B93" s="330">
        <v>239493</v>
      </c>
      <c r="C93" s="331">
        <v>35413</v>
      </c>
      <c r="D93" s="332">
        <f t="shared" si="55"/>
        <v>239342.01</v>
      </c>
      <c r="E93" s="327">
        <f t="shared" si="56"/>
        <v>239493</v>
      </c>
      <c r="F93" s="235">
        <f t="shared" si="57"/>
        <v>35413</v>
      </c>
      <c r="G93" s="332">
        <f t="shared" si="61"/>
        <v>239342.01</v>
      </c>
      <c r="H93" s="327">
        <f t="shared" si="62"/>
        <v>239493</v>
      </c>
      <c r="I93" s="235">
        <f t="shared" si="63"/>
        <v>35413</v>
      </c>
      <c r="J93" s="332">
        <f t="shared" si="64"/>
        <v>239342.01</v>
      </c>
      <c r="K93" s="327">
        <f t="shared" si="65"/>
        <v>239493</v>
      </c>
      <c r="L93" s="235">
        <f t="shared" si="66"/>
        <v>35413</v>
      </c>
      <c r="M93" s="332">
        <f t="shared" si="67"/>
        <v>239342.01</v>
      </c>
      <c r="N93" s="327">
        <f t="shared" si="68"/>
        <v>239493</v>
      </c>
      <c r="O93" s="235">
        <f t="shared" si="69"/>
        <v>35413</v>
      </c>
      <c r="P93" s="332">
        <f t="shared" si="59"/>
        <v>297453.01</v>
      </c>
      <c r="Q93" s="327">
        <v>297640</v>
      </c>
      <c r="R93" s="235">
        <v>60370.91</v>
      </c>
      <c r="S93" s="332">
        <f t="shared" si="60"/>
        <v>297453.01</v>
      </c>
      <c r="T93" s="327">
        <v>297640</v>
      </c>
      <c r="U93" s="235">
        <v>60370.91</v>
      </c>
      <c r="V93" s="332">
        <f t="shared" si="70"/>
        <v>297453.01</v>
      </c>
      <c r="W93" s="327">
        <f t="shared" si="71"/>
        <v>297640</v>
      </c>
      <c r="X93" s="235">
        <f t="shared" si="72"/>
        <v>60370.91</v>
      </c>
      <c r="Y93" s="332">
        <f t="shared" si="73"/>
        <v>297453.01</v>
      </c>
      <c r="Z93" s="327">
        <f t="shared" si="74"/>
        <v>297640</v>
      </c>
      <c r="AA93" s="235">
        <f t="shared" si="75"/>
        <v>60370.91</v>
      </c>
      <c r="AB93" s="332">
        <f t="shared" si="76"/>
        <v>297453.01</v>
      </c>
      <c r="AC93" s="327">
        <f t="shared" si="77"/>
        <v>297640</v>
      </c>
      <c r="AD93" s="235">
        <f t="shared" si="78"/>
        <v>60370.91</v>
      </c>
      <c r="AE93" s="332">
        <f t="shared" si="79"/>
        <v>297453.01</v>
      </c>
      <c r="AF93" s="327">
        <f t="shared" si="80"/>
        <v>297640</v>
      </c>
      <c r="AG93" s="235">
        <f t="shared" si="81"/>
        <v>60370.91</v>
      </c>
      <c r="AH93" s="332">
        <f t="shared" si="82"/>
        <v>297453.01</v>
      </c>
      <c r="AI93" s="327">
        <f t="shared" si="83"/>
        <v>297640</v>
      </c>
      <c r="AJ93" s="235">
        <f t="shared" si="84"/>
        <v>60370.91</v>
      </c>
    </row>
    <row r="94" spans="1:36" x14ac:dyDescent="0.2">
      <c r="A94" s="332">
        <f t="shared" si="58"/>
        <v>239493.01</v>
      </c>
      <c r="B94" s="330">
        <v>239644</v>
      </c>
      <c r="C94" s="331">
        <v>35136</v>
      </c>
      <c r="D94" s="332">
        <f t="shared" si="55"/>
        <v>239493.01</v>
      </c>
      <c r="E94" s="327">
        <f t="shared" si="56"/>
        <v>239644</v>
      </c>
      <c r="F94" s="235">
        <f t="shared" si="57"/>
        <v>35136</v>
      </c>
      <c r="G94" s="332">
        <f t="shared" si="61"/>
        <v>239493.01</v>
      </c>
      <c r="H94" s="327">
        <f t="shared" si="62"/>
        <v>239644</v>
      </c>
      <c r="I94" s="235">
        <f t="shared" si="63"/>
        <v>35136</v>
      </c>
      <c r="J94" s="332">
        <f t="shared" si="64"/>
        <v>239493.01</v>
      </c>
      <c r="K94" s="327">
        <f t="shared" si="65"/>
        <v>239644</v>
      </c>
      <c r="L94" s="235">
        <f t="shared" si="66"/>
        <v>35136</v>
      </c>
      <c r="M94" s="332">
        <f t="shared" si="67"/>
        <v>239493.01</v>
      </c>
      <c r="N94" s="327">
        <f t="shared" si="68"/>
        <v>239644</v>
      </c>
      <c r="O94" s="235">
        <f t="shared" si="69"/>
        <v>35136</v>
      </c>
      <c r="P94" s="332">
        <f t="shared" si="59"/>
        <v>297640.01</v>
      </c>
      <c r="Q94" s="327">
        <v>297827</v>
      </c>
      <c r="R94" s="235">
        <v>59904.6</v>
      </c>
      <c r="S94" s="332">
        <f t="shared" si="60"/>
        <v>297640.01</v>
      </c>
      <c r="T94" s="327">
        <v>297827</v>
      </c>
      <c r="U94" s="235">
        <v>59904.6</v>
      </c>
      <c r="V94" s="332">
        <f t="shared" si="70"/>
        <v>297640.01</v>
      </c>
      <c r="W94" s="327">
        <f t="shared" si="71"/>
        <v>297827</v>
      </c>
      <c r="X94" s="235">
        <f t="shared" si="72"/>
        <v>59904.6</v>
      </c>
      <c r="Y94" s="332">
        <f t="shared" si="73"/>
        <v>297640.01</v>
      </c>
      <c r="Z94" s="327">
        <f t="shared" si="74"/>
        <v>297827</v>
      </c>
      <c r="AA94" s="235">
        <f t="shared" si="75"/>
        <v>59904.6</v>
      </c>
      <c r="AB94" s="332">
        <f t="shared" si="76"/>
        <v>297640.01</v>
      </c>
      <c r="AC94" s="327">
        <f t="shared" si="77"/>
        <v>297827</v>
      </c>
      <c r="AD94" s="235">
        <f t="shared" si="78"/>
        <v>59904.6</v>
      </c>
      <c r="AE94" s="332">
        <f t="shared" si="79"/>
        <v>297640.01</v>
      </c>
      <c r="AF94" s="327">
        <f t="shared" si="80"/>
        <v>297827</v>
      </c>
      <c r="AG94" s="235">
        <f t="shared" si="81"/>
        <v>59904.6</v>
      </c>
      <c r="AH94" s="332">
        <f t="shared" si="82"/>
        <v>297640.01</v>
      </c>
      <c r="AI94" s="327">
        <f t="shared" si="83"/>
        <v>297827</v>
      </c>
      <c r="AJ94" s="235">
        <f t="shared" si="84"/>
        <v>59904.6</v>
      </c>
    </row>
    <row r="95" spans="1:36" x14ac:dyDescent="0.2">
      <c r="A95" s="332">
        <f t="shared" si="58"/>
        <v>239644.01</v>
      </c>
      <c r="B95" s="330">
        <v>239794</v>
      </c>
      <c r="C95" s="331">
        <v>34859</v>
      </c>
      <c r="D95" s="332">
        <f t="shared" si="55"/>
        <v>239644.01</v>
      </c>
      <c r="E95" s="327">
        <f t="shared" si="56"/>
        <v>239794</v>
      </c>
      <c r="F95" s="235">
        <f t="shared" si="57"/>
        <v>34859</v>
      </c>
      <c r="G95" s="332">
        <f t="shared" si="61"/>
        <v>239644.01</v>
      </c>
      <c r="H95" s="327">
        <f t="shared" si="62"/>
        <v>239794</v>
      </c>
      <c r="I95" s="235">
        <f t="shared" si="63"/>
        <v>34859</v>
      </c>
      <c r="J95" s="332">
        <f t="shared" si="64"/>
        <v>239644.01</v>
      </c>
      <c r="K95" s="327">
        <f t="shared" si="65"/>
        <v>239794</v>
      </c>
      <c r="L95" s="235">
        <f t="shared" si="66"/>
        <v>34859</v>
      </c>
      <c r="M95" s="332">
        <f t="shared" si="67"/>
        <v>239644.01</v>
      </c>
      <c r="N95" s="327">
        <f t="shared" si="68"/>
        <v>239794</v>
      </c>
      <c r="O95" s="235">
        <f t="shared" si="69"/>
        <v>34859</v>
      </c>
      <c r="P95" s="332">
        <f t="shared" si="59"/>
        <v>297827.01</v>
      </c>
      <c r="Q95" s="327">
        <v>298015</v>
      </c>
      <c r="R95" s="235">
        <v>59439.15</v>
      </c>
      <c r="S95" s="332">
        <f t="shared" si="60"/>
        <v>297827.01</v>
      </c>
      <c r="T95" s="327">
        <v>298015</v>
      </c>
      <c r="U95" s="235">
        <v>59439.15</v>
      </c>
      <c r="V95" s="332">
        <f t="shared" si="70"/>
        <v>297827.01</v>
      </c>
      <c r="W95" s="327">
        <f t="shared" si="71"/>
        <v>298015</v>
      </c>
      <c r="X95" s="235">
        <f t="shared" si="72"/>
        <v>59439.15</v>
      </c>
      <c r="Y95" s="332">
        <f t="shared" si="73"/>
        <v>297827.01</v>
      </c>
      <c r="Z95" s="327">
        <f t="shared" si="74"/>
        <v>298015</v>
      </c>
      <c r="AA95" s="235">
        <f t="shared" si="75"/>
        <v>59439.15</v>
      </c>
      <c r="AB95" s="332">
        <f t="shared" si="76"/>
        <v>297827.01</v>
      </c>
      <c r="AC95" s="327">
        <f t="shared" si="77"/>
        <v>298015</v>
      </c>
      <c r="AD95" s="235">
        <f t="shared" si="78"/>
        <v>59439.15</v>
      </c>
      <c r="AE95" s="332">
        <f t="shared" si="79"/>
        <v>297827.01</v>
      </c>
      <c r="AF95" s="327">
        <f t="shared" si="80"/>
        <v>298015</v>
      </c>
      <c r="AG95" s="235">
        <f t="shared" si="81"/>
        <v>59439.15</v>
      </c>
      <c r="AH95" s="332">
        <f t="shared" si="82"/>
        <v>297827.01</v>
      </c>
      <c r="AI95" s="327">
        <f t="shared" si="83"/>
        <v>298015</v>
      </c>
      <c r="AJ95" s="235">
        <f t="shared" si="84"/>
        <v>59439.15</v>
      </c>
    </row>
    <row r="96" spans="1:36" x14ac:dyDescent="0.2">
      <c r="A96" s="332">
        <f t="shared" si="58"/>
        <v>239794.01</v>
      </c>
      <c r="B96" s="330">
        <v>239945</v>
      </c>
      <c r="C96" s="331">
        <v>34583</v>
      </c>
      <c r="D96" s="332">
        <f t="shared" si="55"/>
        <v>239794.01</v>
      </c>
      <c r="E96" s="327">
        <f t="shared" si="56"/>
        <v>239945</v>
      </c>
      <c r="F96" s="235">
        <f t="shared" si="57"/>
        <v>34583</v>
      </c>
      <c r="G96" s="332">
        <f t="shared" si="61"/>
        <v>239794.01</v>
      </c>
      <c r="H96" s="327">
        <f t="shared" si="62"/>
        <v>239945</v>
      </c>
      <c r="I96" s="235">
        <f t="shared" si="63"/>
        <v>34583</v>
      </c>
      <c r="J96" s="332">
        <f t="shared" si="64"/>
        <v>239794.01</v>
      </c>
      <c r="K96" s="327">
        <f t="shared" si="65"/>
        <v>239945</v>
      </c>
      <c r="L96" s="235">
        <f t="shared" si="66"/>
        <v>34583</v>
      </c>
      <c r="M96" s="332">
        <f t="shared" si="67"/>
        <v>239794.01</v>
      </c>
      <c r="N96" s="327">
        <f t="shared" si="68"/>
        <v>239945</v>
      </c>
      <c r="O96" s="235">
        <f t="shared" si="69"/>
        <v>34583</v>
      </c>
      <c r="P96" s="332">
        <f t="shared" si="59"/>
        <v>298015.01</v>
      </c>
      <c r="Q96" s="327">
        <v>298202</v>
      </c>
      <c r="R96" s="235">
        <v>58974.57</v>
      </c>
      <c r="S96" s="332">
        <f t="shared" si="60"/>
        <v>298015.01</v>
      </c>
      <c r="T96" s="327">
        <v>298202</v>
      </c>
      <c r="U96" s="235">
        <v>58974.57</v>
      </c>
      <c r="V96" s="332">
        <f t="shared" si="70"/>
        <v>298015.01</v>
      </c>
      <c r="W96" s="327">
        <f t="shared" si="71"/>
        <v>298202</v>
      </c>
      <c r="X96" s="235">
        <f t="shared" si="72"/>
        <v>58974.57</v>
      </c>
      <c r="Y96" s="332">
        <f t="shared" si="73"/>
        <v>298015.01</v>
      </c>
      <c r="Z96" s="327">
        <f t="shared" si="74"/>
        <v>298202</v>
      </c>
      <c r="AA96" s="235">
        <f t="shared" si="75"/>
        <v>58974.57</v>
      </c>
      <c r="AB96" s="332">
        <f t="shared" si="76"/>
        <v>298015.01</v>
      </c>
      <c r="AC96" s="327">
        <f t="shared" si="77"/>
        <v>298202</v>
      </c>
      <c r="AD96" s="235">
        <f t="shared" si="78"/>
        <v>58974.57</v>
      </c>
      <c r="AE96" s="332">
        <f t="shared" si="79"/>
        <v>298015.01</v>
      </c>
      <c r="AF96" s="327">
        <f t="shared" si="80"/>
        <v>298202</v>
      </c>
      <c r="AG96" s="235">
        <f t="shared" si="81"/>
        <v>58974.57</v>
      </c>
      <c r="AH96" s="332">
        <f t="shared" si="82"/>
        <v>298015.01</v>
      </c>
      <c r="AI96" s="327">
        <f t="shared" si="83"/>
        <v>298202</v>
      </c>
      <c r="AJ96" s="235">
        <f t="shared" si="84"/>
        <v>58974.57</v>
      </c>
    </row>
    <row r="97" spans="1:36" x14ac:dyDescent="0.2">
      <c r="A97" s="332">
        <f t="shared" si="58"/>
        <v>239945.01</v>
      </c>
      <c r="B97" s="330">
        <v>240096</v>
      </c>
      <c r="C97" s="331">
        <v>34309</v>
      </c>
      <c r="D97" s="332">
        <f t="shared" si="55"/>
        <v>239945.01</v>
      </c>
      <c r="E97" s="327">
        <f t="shared" si="56"/>
        <v>240096</v>
      </c>
      <c r="F97" s="235">
        <f t="shared" si="57"/>
        <v>34309</v>
      </c>
      <c r="G97" s="332">
        <f t="shared" si="61"/>
        <v>239945.01</v>
      </c>
      <c r="H97" s="327">
        <f t="shared" si="62"/>
        <v>240096</v>
      </c>
      <c r="I97" s="235">
        <f t="shared" si="63"/>
        <v>34309</v>
      </c>
      <c r="J97" s="332">
        <f t="shared" si="64"/>
        <v>239945.01</v>
      </c>
      <c r="K97" s="327">
        <f t="shared" si="65"/>
        <v>240096</v>
      </c>
      <c r="L97" s="235">
        <f t="shared" si="66"/>
        <v>34309</v>
      </c>
      <c r="M97" s="332">
        <f t="shared" si="67"/>
        <v>239945.01</v>
      </c>
      <c r="N97" s="327">
        <f t="shared" si="68"/>
        <v>240096</v>
      </c>
      <c r="O97" s="235">
        <f t="shared" si="69"/>
        <v>34309</v>
      </c>
      <c r="P97" s="332">
        <f t="shared" si="59"/>
        <v>298202.01</v>
      </c>
      <c r="Q97" s="327">
        <v>298389</v>
      </c>
      <c r="R97" s="235">
        <v>58510.83</v>
      </c>
      <c r="S97" s="332">
        <f t="shared" si="60"/>
        <v>298202.01</v>
      </c>
      <c r="T97" s="327">
        <v>298389</v>
      </c>
      <c r="U97" s="235">
        <v>58510.83</v>
      </c>
      <c r="V97" s="332">
        <f t="shared" si="70"/>
        <v>298202.01</v>
      </c>
      <c r="W97" s="327">
        <f t="shared" si="71"/>
        <v>298389</v>
      </c>
      <c r="X97" s="235">
        <f t="shared" si="72"/>
        <v>58510.83</v>
      </c>
      <c r="Y97" s="332">
        <f t="shared" si="73"/>
        <v>298202.01</v>
      </c>
      <c r="Z97" s="327">
        <f t="shared" si="74"/>
        <v>298389</v>
      </c>
      <c r="AA97" s="235">
        <f t="shared" si="75"/>
        <v>58510.83</v>
      </c>
      <c r="AB97" s="332">
        <f t="shared" si="76"/>
        <v>298202.01</v>
      </c>
      <c r="AC97" s="327">
        <f t="shared" si="77"/>
        <v>298389</v>
      </c>
      <c r="AD97" s="235">
        <f t="shared" si="78"/>
        <v>58510.83</v>
      </c>
      <c r="AE97" s="332">
        <f t="shared" si="79"/>
        <v>298202.01</v>
      </c>
      <c r="AF97" s="327">
        <f t="shared" si="80"/>
        <v>298389</v>
      </c>
      <c r="AG97" s="235">
        <f t="shared" si="81"/>
        <v>58510.83</v>
      </c>
      <c r="AH97" s="332">
        <f t="shared" si="82"/>
        <v>298202.01</v>
      </c>
      <c r="AI97" s="327">
        <f t="shared" si="83"/>
        <v>298389</v>
      </c>
      <c r="AJ97" s="235">
        <f t="shared" si="84"/>
        <v>58510.83</v>
      </c>
    </row>
    <row r="98" spans="1:36" x14ac:dyDescent="0.2">
      <c r="A98" s="332">
        <f t="shared" si="58"/>
        <v>240096.01</v>
      </c>
      <c r="B98" s="330">
        <v>240246</v>
      </c>
      <c r="C98" s="331">
        <v>34034</v>
      </c>
      <c r="D98" s="332">
        <f t="shared" si="55"/>
        <v>240096.01</v>
      </c>
      <c r="E98" s="327">
        <f t="shared" si="56"/>
        <v>240246</v>
      </c>
      <c r="F98" s="235">
        <f t="shared" si="57"/>
        <v>34034</v>
      </c>
      <c r="G98" s="332">
        <f t="shared" si="61"/>
        <v>240096.01</v>
      </c>
      <c r="H98" s="327">
        <f t="shared" si="62"/>
        <v>240246</v>
      </c>
      <c r="I98" s="235">
        <f t="shared" si="63"/>
        <v>34034</v>
      </c>
      <c r="J98" s="332">
        <f t="shared" si="64"/>
        <v>240096.01</v>
      </c>
      <c r="K98" s="327">
        <f t="shared" si="65"/>
        <v>240246</v>
      </c>
      <c r="L98" s="235">
        <f t="shared" si="66"/>
        <v>34034</v>
      </c>
      <c r="M98" s="332">
        <f t="shared" si="67"/>
        <v>240096.01</v>
      </c>
      <c r="N98" s="327">
        <f t="shared" si="68"/>
        <v>240246</v>
      </c>
      <c r="O98" s="235">
        <f t="shared" si="69"/>
        <v>34034</v>
      </c>
      <c r="P98" s="332">
        <f t="shared" si="59"/>
        <v>298389.01</v>
      </c>
      <c r="Q98" s="327">
        <v>298576</v>
      </c>
      <c r="R98" s="235">
        <v>58047.93</v>
      </c>
      <c r="S98" s="332">
        <f t="shared" si="60"/>
        <v>298389.01</v>
      </c>
      <c r="T98" s="327">
        <v>298576</v>
      </c>
      <c r="U98" s="235">
        <v>58047.93</v>
      </c>
      <c r="V98" s="332">
        <f t="shared" si="70"/>
        <v>298389.01</v>
      </c>
      <c r="W98" s="327">
        <f t="shared" si="71"/>
        <v>298576</v>
      </c>
      <c r="X98" s="235">
        <f t="shared" si="72"/>
        <v>58047.93</v>
      </c>
      <c r="Y98" s="332">
        <f t="shared" si="73"/>
        <v>298389.01</v>
      </c>
      <c r="Z98" s="327">
        <f t="shared" si="74"/>
        <v>298576</v>
      </c>
      <c r="AA98" s="235">
        <f t="shared" si="75"/>
        <v>58047.93</v>
      </c>
      <c r="AB98" s="332">
        <f t="shared" si="76"/>
        <v>298389.01</v>
      </c>
      <c r="AC98" s="327">
        <f t="shared" si="77"/>
        <v>298576</v>
      </c>
      <c r="AD98" s="235">
        <f t="shared" si="78"/>
        <v>58047.93</v>
      </c>
      <c r="AE98" s="332">
        <f t="shared" si="79"/>
        <v>298389.01</v>
      </c>
      <c r="AF98" s="327">
        <f t="shared" si="80"/>
        <v>298576</v>
      </c>
      <c r="AG98" s="235">
        <f t="shared" si="81"/>
        <v>58047.93</v>
      </c>
      <c r="AH98" s="332">
        <f t="shared" si="82"/>
        <v>298389.01</v>
      </c>
      <c r="AI98" s="327">
        <f t="shared" si="83"/>
        <v>298576</v>
      </c>
      <c r="AJ98" s="235">
        <f t="shared" si="84"/>
        <v>58047.93</v>
      </c>
    </row>
    <row r="99" spans="1:36" x14ac:dyDescent="0.2">
      <c r="A99" s="332">
        <f t="shared" si="58"/>
        <v>240246.01</v>
      </c>
      <c r="B99" s="330">
        <v>240397</v>
      </c>
      <c r="C99" s="331">
        <v>33759</v>
      </c>
      <c r="D99" s="332">
        <f t="shared" si="55"/>
        <v>240246.01</v>
      </c>
      <c r="E99" s="327">
        <f t="shared" si="56"/>
        <v>240397</v>
      </c>
      <c r="F99" s="235">
        <f t="shared" si="57"/>
        <v>33759</v>
      </c>
      <c r="G99" s="332">
        <f t="shared" si="61"/>
        <v>240246.01</v>
      </c>
      <c r="H99" s="327">
        <f t="shared" si="62"/>
        <v>240397</v>
      </c>
      <c r="I99" s="235">
        <f t="shared" si="63"/>
        <v>33759</v>
      </c>
      <c r="J99" s="332">
        <f t="shared" si="64"/>
        <v>240246.01</v>
      </c>
      <c r="K99" s="327">
        <f t="shared" si="65"/>
        <v>240397</v>
      </c>
      <c r="L99" s="235">
        <f t="shared" si="66"/>
        <v>33759</v>
      </c>
      <c r="M99" s="332">
        <f t="shared" si="67"/>
        <v>240246.01</v>
      </c>
      <c r="N99" s="327">
        <f t="shared" si="68"/>
        <v>240397</v>
      </c>
      <c r="O99" s="235">
        <f t="shared" si="69"/>
        <v>33759</v>
      </c>
      <c r="P99" s="332">
        <f t="shared" si="59"/>
        <v>298576.01</v>
      </c>
      <c r="Q99" s="327">
        <v>298763</v>
      </c>
      <c r="R99" s="235">
        <v>57585.86</v>
      </c>
      <c r="S99" s="332">
        <f t="shared" si="60"/>
        <v>298576.01</v>
      </c>
      <c r="T99" s="327">
        <v>298763</v>
      </c>
      <c r="U99" s="235">
        <v>57585.86</v>
      </c>
      <c r="V99" s="332">
        <f t="shared" si="70"/>
        <v>298576.01</v>
      </c>
      <c r="W99" s="327">
        <f t="shared" si="71"/>
        <v>298763</v>
      </c>
      <c r="X99" s="235">
        <f t="shared" si="72"/>
        <v>57585.86</v>
      </c>
      <c r="Y99" s="332">
        <f t="shared" si="73"/>
        <v>298576.01</v>
      </c>
      <c r="Z99" s="327">
        <f t="shared" si="74"/>
        <v>298763</v>
      </c>
      <c r="AA99" s="235">
        <f t="shared" si="75"/>
        <v>57585.86</v>
      </c>
      <c r="AB99" s="332">
        <f t="shared" si="76"/>
        <v>298576.01</v>
      </c>
      <c r="AC99" s="327">
        <f t="shared" si="77"/>
        <v>298763</v>
      </c>
      <c r="AD99" s="235">
        <f t="shared" si="78"/>
        <v>57585.86</v>
      </c>
      <c r="AE99" s="332">
        <f t="shared" si="79"/>
        <v>298576.01</v>
      </c>
      <c r="AF99" s="327">
        <f t="shared" si="80"/>
        <v>298763</v>
      </c>
      <c r="AG99" s="235">
        <f t="shared" si="81"/>
        <v>57585.86</v>
      </c>
      <c r="AH99" s="332">
        <f t="shared" si="82"/>
        <v>298576.01</v>
      </c>
      <c r="AI99" s="327">
        <f t="shared" si="83"/>
        <v>298763</v>
      </c>
      <c r="AJ99" s="235">
        <f t="shared" si="84"/>
        <v>57585.86</v>
      </c>
    </row>
    <row r="100" spans="1:36" x14ac:dyDescent="0.2">
      <c r="A100" s="332">
        <f t="shared" si="58"/>
        <v>240397.01</v>
      </c>
      <c r="B100" s="330">
        <v>240547</v>
      </c>
      <c r="C100" s="331">
        <v>33485</v>
      </c>
      <c r="D100" s="332">
        <f t="shared" si="55"/>
        <v>240397.01</v>
      </c>
      <c r="E100" s="327">
        <f t="shared" si="56"/>
        <v>240547</v>
      </c>
      <c r="F100" s="235">
        <f t="shared" si="57"/>
        <v>33485</v>
      </c>
      <c r="G100" s="332">
        <f t="shared" si="61"/>
        <v>240397.01</v>
      </c>
      <c r="H100" s="327">
        <f t="shared" si="62"/>
        <v>240547</v>
      </c>
      <c r="I100" s="235">
        <f t="shared" si="63"/>
        <v>33485</v>
      </c>
      <c r="J100" s="332">
        <f t="shared" si="64"/>
        <v>240397.01</v>
      </c>
      <c r="K100" s="327">
        <f t="shared" si="65"/>
        <v>240547</v>
      </c>
      <c r="L100" s="235">
        <f t="shared" si="66"/>
        <v>33485</v>
      </c>
      <c r="M100" s="332">
        <f t="shared" si="67"/>
        <v>240397.01</v>
      </c>
      <c r="N100" s="327">
        <f t="shared" si="68"/>
        <v>240547</v>
      </c>
      <c r="O100" s="235">
        <f t="shared" si="69"/>
        <v>33485</v>
      </c>
      <c r="P100" s="332">
        <f t="shared" si="59"/>
        <v>298763.01</v>
      </c>
      <c r="Q100" s="327">
        <v>298950</v>
      </c>
      <c r="R100" s="235">
        <v>57124.61</v>
      </c>
      <c r="S100" s="332">
        <f t="shared" si="60"/>
        <v>298763.01</v>
      </c>
      <c r="T100" s="327">
        <v>298950</v>
      </c>
      <c r="U100" s="235">
        <v>57124.61</v>
      </c>
      <c r="V100" s="332">
        <f t="shared" si="70"/>
        <v>298763.01</v>
      </c>
      <c r="W100" s="327">
        <f t="shared" si="71"/>
        <v>298950</v>
      </c>
      <c r="X100" s="235">
        <f t="shared" si="72"/>
        <v>57124.61</v>
      </c>
      <c r="Y100" s="332">
        <f t="shared" si="73"/>
        <v>298763.01</v>
      </c>
      <c r="Z100" s="327">
        <f t="shared" si="74"/>
        <v>298950</v>
      </c>
      <c r="AA100" s="235">
        <f t="shared" si="75"/>
        <v>57124.61</v>
      </c>
      <c r="AB100" s="332">
        <f t="shared" si="76"/>
        <v>298763.01</v>
      </c>
      <c r="AC100" s="327">
        <f t="shared" si="77"/>
        <v>298950</v>
      </c>
      <c r="AD100" s="235">
        <f t="shared" si="78"/>
        <v>57124.61</v>
      </c>
      <c r="AE100" s="332">
        <f t="shared" si="79"/>
        <v>298763.01</v>
      </c>
      <c r="AF100" s="327">
        <f t="shared" si="80"/>
        <v>298950</v>
      </c>
      <c r="AG100" s="235">
        <f t="shared" si="81"/>
        <v>57124.61</v>
      </c>
      <c r="AH100" s="332">
        <f t="shared" si="82"/>
        <v>298763.01</v>
      </c>
      <c r="AI100" s="327">
        <f t="shared" si="83"/>
        <v>298950</v>
      </c>
      <c r="AJ100" s="235">
        <f t="shared" si="84"/>
        <v>57124.61</v>
      </c>
    </row>
    <row r="101" spans="1:36" x14ac:dyDescent="0.2">
      <c r="A101" s="332">
        <f t="shared" si="58"/>
        <v>240547.01</v>
      </c>
      <c r="B101" s="330">
        <v>240698</v>
      </c>
      <c r="C101" s="331">
        <v>33213</v>
      </c>
      <c r="D101" s="332">
        <f t="shared" si="55"/>
        <v>240547.01</v>
      </c>
      <c r="E101" s="327">
        <f t="shared" si="56"/>
        <v>240698</v>
      </c>
      <c r="F101" s="235">
        <f t="shared" si="57"/>
        <v>33213</v>
      </c>
      <c r="G101" s="332">
        <f t="shared" si="61"/>
        <v>240547.01</v>
      </c>
      <c r="H101" s="327">
        <f t="shared" si="62"/>
        <v>240698</v>
      </c>
      <c r="I101" s="235">
        <f t="shared" si="63"/>
        <v>33213</v>
      </c>
      <c r="J101" s="332">
        <f t="shared" si="64"/>
        <v>240547.01</v>
      </c>
      <c r="K101" s="327">
        <f t="shared" si="65"/>
        <v>240698</v>
      </c>
      <c r="L101" s="235">
        <f t="shared" si="66"/>
        <v>33213</v>
      </c>
      <c r="M101" s="332">
        <f t="shared" si="67"/>
        <v>240547.01</v>
      </c>
      <c r="N101" s="327">
        <f t="shared" si="68"/>
        <v>240698</v>
      </c>
      <c r="O101" s="235">
        <f t="shared" si="69"/>
        <v>33213</v>
      </c>
      <c r="P101" s="332">
        <f t="shared" si="59"/>
        <v>298950.01</v>
      </c>
      <c r="Q101" s="327">
        <v>299138</v>
      </c>
      <c r="R101" s="235">
        <v>56664.17</v>
      </c>
      <c r="S101" s="332">
        <f t="shared" si="60"/>
        <v>298950.01</v>
      </c>
      <c r="T101" s="327">
        <v>299138</v>
      </c>
      <c r="U101" s="235">
        <v>56664.17</v>
      </c>
      <c r="V101" s="332">
        <f t="shared" si="70"/>
        <v>298950.01</v>
      </c>
      <c r="W101" s="327">
        <f t="shared" si="71"/>
        <v>299138</v>
      </c>
      <c r="X101" s="235">
        <f t="shared" si="72"/>
        <v>56664.17</v>
      </c>
      <c r="Y101" s="332">
        <f t="shared" si="73"/>
        <v>298950.01</v>
      </c>
      <c r="Z101" s="327">
        <f t="shared" si="74"/>
        <v>299138</v>
      </c>
      <c r="AA101" s="235">
        <f t="shared" si="75"/>
        <v>56664.17</v>
      </c>
      <c r="AB101" s="332">
        <f t="shared" si="76"/>
        <v>298950.01</v>
      </c>
      <c r="AC101" s="327">
        <f t="shared" si="77"/>
        <v>299138</v>
      </c>
      <c r="AD101" s="235">
        <f t="shared" si="78"/>
        <v>56664.17</v>
      </c>
      <c r="AE101" s="332">
        <f t="shared" si="79"/>
        <v>298950.01</v>
      </c>
      <c r="AF101" s="327">
        <f t="shared" si="80"/>
        <v>299138</v>
      </c>
      <c r="AG101" s="235">
        <f t="shared" si="81"/>
        <v>56664.17</v>
      </c>
      <c r="AH101" s="332">
        <f t="shared" si="82"/>
        <v>298950.01</v>
      </c>
      <c r="AI101" s="327">
        <f t="shared" si="83"/>
        <v>299138</v>
      </c>
      <c r="AJ101" s="235">
        <f t="shared" si="84"/>
        <v>56664.17</v>
      </c>
    </row>
    <row r="102" spans="1:36" x14ac:dyDescent="0.2">
      <c r="A102" s="332">
        <f t="shared" si="58"/>
        <v>240698.01</v>
      </c>
      <c r="B102" s="330">
        <v>240849</v>
      </c>
      <c r="C102" s="331">
        <v>32940</v>
      </c>
      <c r="D102" s="332">
        <f t="shared" si="55"/>
        <v>240698.01</v>
      </c>
      <c r="E102" s="327">
        <f t="shared" si="56"/>
        <v>240849</v>
      </c>
      <c r="F102" s="235">
        <f t="shared" si="57"/>
        <v>32940</v>
      </c>
      <c r="G102" s="332">
        <f t="shared" si="61"/>
        <v>240698.01</v>
      </c>
      <c r="H102" s="327">
        <f t="shared" si="62"/>
        <v>240849</v>
      </c>
      <c r="I102" s="235">
        <f t="shared" si="63"/>
        <v>32940</v>
      </c>
      <c r="J102" s="332">
        <f t="shared" si="64"/>
        <v>240698.01</v>
      </c>
      <c r="K102" s="327">
        <f t="shared" si="65"/>
        <v>240849</v>
      </c>
      <c r="L102" s="235">
        <f t="shared" si="66"/>
        <v>32940</v>
      </c>
      <c r="M102" s="332">
        <f t="shared" si="67"/>
        <v>240698.01</v>
      </c>
      <c r="N102" s="327">
        <f t="shared" si="68"/>
        <v>240849</v>
      </c>
      <c r="O102" s="235">
        <f t="shared" si="69"/>
        <v>32940</v>
      </c>
      <c r="P102" s="332">
        <f t="shared" si="59"/>
        <v>299138.01</v>
      </c>
      <c r="Q102" s="327">
        <v>299325</v>
      </c>
      <c r="R102" s="235">
        <v>56204.52</v>
      </c>
      <c r="S102" s="332">
        <f t="shared" si="60"/>
        <v>299138.01</v>
      </c>
      <c r="T102" s="327">
        <v>299325</v>
      </c>
      <c r="U102" s="235">
        <v>56204.52</v>
      </c>
      <c r="V102" s="332">
        <f t="shared" si="70"/>
        <v>299138.01</v>
      </c>
      <c r="W102" s="327">
        <f t="shared" si="71"/>
        <v>299325</v>
      </c>
      <c r="X102" s="235">
        <f t="shared" si="72"/>
        <v>56204.52</v>
      </c>
      <c r="Y102" s="332">
        <f t="shared" si="73"/>
        <v>299138.01</v>
      </c>
      <c r="Z102" s="327">
        <f t="shared" si="74"/>
        <v>299325</v>
      </c>
      <c r="AA102" s="235">
        <f t="shared" si="75"/>
        <v>56204.52</v>
      </c>
      <c r="AB102" s="332">
        <f t="shared" si="76"/>
        <v>299138.01</v>
      </c>
      <c r="AC102" s="327">
        <f t="shared" si="77"/>
        <v>299325</v>
      </c>
      <c r="AD102" s="235">
        <f t="shared" si="78"/>
        <v>56204.52</v>
      </c>
      <c r="AE102" s="332">
        <f t="shared" si="79"/>
        <v>299138.01</v>
      </c>
      <c r="AF102" s="327">
        <f t="shared" si="80"/>
        <v>299325</v>
      </c>
      <c r="AG102" s="235">
        <f t="shared" si="81"/>
        <v>56204.52</v>
      </c>
      <c r="AH102" s="332">
        <f t="shared" si="82"/>
        <v>299138.01</v>
      </c>
      <c r="AI102" s="327">
        <f t="shared" si="83"/>
        <v>299325</v>
      </c>
      <c r="AJ102" s="235">
        <f t="shared" si="84"/>
        <v>56204.52</v>
      </c>
    </row>
    <row r="103" spans="1:36" x14ac:dyDescent="0.2">
      <c r="A103" s="332">
        <f t="shared" si="58"/>
        <v>240849.01</v>
      </c>
      <c r="B103" s="330">
        <v>240999</v>
      </c>
      <c r="C103" s="331">
        <v>32667</v>
      </c>
      <c r="D103" s="332">
        <f t="shared" si="55"/>
        <v>240849.01</v>
      </c>
      <c r="E103" s="327">
        <f t="shared" si="56"/>
        <v>240999</v>
      </c>
      <c r="F103" s="235">
        <f t="shared" si="57"/>
        <v>32667</v>
      </c>
      <c r="G103" s="332">
        <f t="shared" si="61"/>
        <v>240849.01</v>
      </c>
      <c r="H103" s="327">
        <f t="shared" si="62"/>
        <v>240999</v>
      </c>
      <c r="I103" s="235">
        <f t="shared" si="63"/>
        <v>32667</v>
      </c>
      <c r="J103" s="332">
        <f t="shared" si="64"/>
        <v>240849.01</v>
      </c>
      <c r="K103" s="327">
        <f t="shared" si="65"/>
        <v>240999</v>
      </c>
      <c r="L103" s="235">
        <f t="shared" si="66"/>
        <v>32667</v>
      </c>
      <c r="M103" s="332">
        <f t="shared" si="67"/>
        <v>240849.01</v>
      </c>
      <c r="N103" s="327">
        <f t="shared" si="68"/>
        <v>240999</v>
      </c>
      <c r="O103" s="235">
        <f t="shared" si="69"/>
        <v>32667</v>
      </c>
      <c r="P103" s="332">
        <f t="shared" si="59"/>
        <v>299325.01</v>
      </c>
      <c r="Q103" s="327">
        <v>299512</v>
      </c>
      <c r="R103" s="235">
        <v>55745.66</v>
      </c>
      <c r="S103" s="332">
        <f t="shared" si="60"/>
        <v>299325.01</v>
      </c>
      <c r="T103" s="327">
        <v>299512</v>
      </c>
      <c r="U103" s="235">
        <v>55745.66</v>
      </c>
      <c r="V103" s="332">
        <f t="shared" si="70"/>
        <v>299325.01</v>
      </c>
      <c r="W103" s="327">
        <f t="shared" si="71"/>
        <v>299512</v>
      </c>
      <c r="X103" s="235">
        <f t="shared" si="72"/>
        <v>55745.66</v>
      </c>
      <c r="Y103" s="332">
        <f t="shared" si="73"/>
        <v>299325.01</v>
      </c>
      <c r="Z103" s="327">
        <f t="shared" si="74"/>
        <v>299512</v>
      </c>
      <c r="AA103" s="235">
        <f t="shared" si="75"/>
        <v>55745.66</v>
      </c>
      <c r="AB103" s="332">
        <f t="shared" si="76"/>
        <v>299325.01</v>
      </c>
      <c r="AC103" s="327">
        <f t="shared" si="77"/>
        <v>299512</v>
      </c>
      <c r="AD103" s="235">
        <f t="shared" si="78"/>
        <v>55745.66</v>
      </c>
      <c r="AE103" s="332">
        <f t="shared" si="79"/>
        <v>299325.01</v>
      </c>
      <c r="AF103" s="327">
        <f t="shared" si="80"/>
        <v>299512</v>
      </c>
      <c r="AG103" s="235">
        <f t="shared" si="81"/>
        <v>55745.66</v>
      </c>
      <c r="AH103" s="332">
        <f t="shared" si="82"/>
        <v>299325.01</v>
      </c>
      <c r="AI103" s="327">
        <f t="shared" si="83"/>
        <v>299512</v>
      </c>
      <c r="AJ103" s="235">
        <f t="shared" si="84"/>
        <v>55745.66</v>
      </c>
    </row>
    <row r="104" spans="1:36" x14ac:dyDescent="0.2">
      <c r="A104" s="332">
        <f t="shared" si="58"/>
        <v>240999.01</v>
      </c>
      <c r="B104" s="330">
        <v>241150</v>
      </c>
      <c r="C104" s="331">
        <v>32395.000000000004</v>
      </c>
      <c r="D104" s="332">
        <f t="shared" si="55"/>
        <v>240999.01</v>
      </c>
      <c r="E104" s="327">
        <f t="shared" si="56"/>
        <v>241150</v>
      </c>
      <c r="F104" s="235">
        <f t="shared" si="57"/>
        <v>32395.000000000004</v>
      </c>
      <c r="G104" s="332">
        <f t="shared" si="61"/>
        <v>240999.01</v>
      </c>
      <c r="H104" s="327">
        <f t="shared" si="62"/>
        <v>241150</v>
      </c>
      <c r="I104" s="235">
        <f t="shared" si="63"/>
        <v>32395.000000000004</v>
      </c>
      <c r="J104" s="332">
        <f t="shared" si="64"/>
        <v>240999.01</v>
      </c>
      <c r="K104" s="327">
        <f t="shared" si="65"/>
        <v>241150</v>
      </c>
      <c r="L104" s="235">
        <f t="shared" si="66"/>
        <v>32395.000000000004</v>
      </c>
      <c r="M104" s="332">
        <f t="shared" si="67"/>
        <v>240999.01</v>
      </c>
      <c r="N104" s="327">
        <f t="shared" si="68"/>
        <v>241150</v>
      </c>
      <c r="O104" s="235">
        <f t="shared" si="69"/>
        <v>32395.000000000004</v>
      </c>
      <c r="P104" s="332">
        <f t="shared" si="59"/>
        <v>299512.01</v>
      </c>
      <c r="Q104" s="327">
        <v>299699</v>
      </c>
      <c r="R104" s="235">
        <v>55287.58</v>
      </c>
      <c r="S104" s="332">
        <f t="shared" si="60"/>
        <v>299512.01</v>
      </c>
      <c r="T104" s="327">
        <v>299699</v>
      </c>
      <c r="U104" s="235">
        <v>55287.58</v>
      </c>
      <c r="V104" s="332">
        <f t="shared" si="70"/>
        <v>299512.01</v>
      </c>
      <c r="W104" s="327">
        <f t="shared" si="71"/>
        <v>299699</v>
      </c>
      <c r="X104" s="235">
        <f t="shared" si="72"/>
        <v>55287.58</v>
      </c>
      <c r="Y104" s="332">
        <f t="shared" si="73"/>
        <v>299512.01</v>
      </c>
      <c r="Z104" s="327">
        <f t="shared" si="74"/>
        <v>299699</v>
      </c>
      <c r="AA104" s="235">
        <f t="shared" si="75"/>
        <v>55287.58</v>
      </c>
      <c r="AB104" s="332">
        <f t="shared" si="76"/>
        <v>299512.01</v>
      </c>
      <c r="AC104" s="327">
        <f t="shared" si="77"/>
        <v>299699</v>
      </c>
      <c r="AD104" s="235">
        <f t="shared" si="78"/>
        <v>55287.58</v>
      </c>
      <c r="AE104" s="332">
        <f t="shared" si="79"/>
        <v>299512.01</v>
      </c>
      <c r="AF104" s="327">
        <f t="shared" si="80"/>
        <v>299699</v>
      </c>
      <c r="AG104" s="235">
        <f t="shared" si="81"/>
        <v>55287.58</v>
      </c>
      <c r="AH104" s="332">
        <f t="shared" si="82"/>
        <v>299512.01</v>
      </c>
      <c r="AI104" s="327">
        <f t="shared" si="83"/>
        <v>299699</v>
      </c>
      <c r="AJ104" s="235">
        <f t="shared" si="84"/>
        <v>55287.58</v>
      </c>
    </row>
    <row r="105" spans="1:36" x14ac:dyDescent="0.2">
      <c r="A105" s="332">
        <f t="shared" si="58"/>
        <v>241150.01</v>
      </c>
      <c r="B105" s="330">
        <v>241301</v>
      </c>
      <c r="C105" s="331">
        <v>32124.000000000004</v>
      </c>
      <c r="D105" s="332">
        <f t="shared" si="55"/>
        <v>241150.01</v>
      </c>
      <c r="E105" s="327">
        <f t="shared" si="56"/>
        <v>241301</v>
      </c>
      <c r="F105" s="235">
        <f t="shared" si="57"/>
        <v>32124.000000000004</v>
      </c>
      <c r="G105" s="332">
        <f t="shared" si="61"/>
        <v>241150.01</v>
      </c>
      <c r="H105" s="327">
        <f t="shared" si="62"/>
        <v>241301</v>
      </c>
      <c r="I105" s="235">
        <f t="shared" si="63"/>
        <v>32124.000000000004</v>
      </c>
      <c r="J105" s="332">
        <f t="shared" si="64"/>
        <v>241150.01</v>
      </c>
      <c r="K105" s="327">
        <f t="shared" si="65"/>
        <v>241301</v>
      </c>
      <c r="L105" s="235">
        <f t="shared" si="66"/>
        <v>32124.000000000004</v>
      </c>
      <c r="M105" s="332">
        <f t="shared" si="67"/>
        <v>241150.01</v>
      </c>
      <c r="N105" s="327">
        <f t="shared" si="68"/>
        <v>241301</v>
      </c>
      <c r="O105" s="235">
        <f t="shared" si="69"/>
        <v>32124.000000000004</v>
      </c>
      <c r="P105" s="332">
        <f t="shared" si="59"/>
        <v>299699.01</v>
      </c>
      <c r="Q105" s="327">
        <v>299886</v>
      </c>
      <c r="R105" s="235">
        <v>54830.27</v>
      </c>
      <c r="S105" s="332">
        <f t="shared" si="60"/>
        <v>299699.01</v>
      </c>
      <c r="T105" s="327">
        <v>299886</v>
      </c>
      <c r="U105" s="235">
        <v>54830.27</v>
      </c>
      <c r="V105" s="332">
        <f t="shared" si="70"/>
        <v>299699.01</v>
      </c>
      <c r="W105" s="327">
        <f t="shared" si="71"/>
        <v>299886</v>
      </c>
      <c r="X105" s="235">
        <f t="shared" si="72"/>
        <v>54830.27</v>
      </c>
      <c r="Y105" s="332">
        <f t="shared" si="73"/>
        <v>299699.01</v>
      </c>
      <c r="Z105" s="327">
        <f t="shared" si="74"/>
        <v>299886</v>
      </c>
      <c r="AA105" s="235">
        <f t="shared" si="75"/>
        <v>54830.27</v>
      </c>
      <c r="AB105" s="332">
        <f t="shared" si="76"/>
        <v>299699.01</v>
      </c>
      <c r="AC105" s="327">
        <f t="shared" si="77"/>
        <v>299886</v>
      </c>
      <c r="AD105" s="235">
        <f t="shared" si="78"/>
        <v>54830.27</v>
      </c>
      <c r="AE105" s="332">
        <f t="shared" si="79"/>
        <v>299699.01</v>
      </c>
      <c r="AF105" s="327">
        <f t="shared" si="80"/>
        <v>299886</v>
      </c>
      <c r="AG105" s="235">
        <f t="shared" si="81"/>
        <v>54830.27</v>
      </c>
      <c r="AH105" s="332">
        <f t="shared" si="82"/>
        <v>299699.01</v>
      </c>
      <c r="AI105" s="327">
        <f t="shared" si="83"/>
        <v>299886</v>
      </c>
      <c r="AJ105" s="235">
        <f t="shared" si="84"/>
        <v>54830.27</v>
      </c>
    </row>
    <row r="106" spans="1:36" x14ac:dyDescent="0.2">
      <c r="A106" s="332">
        <f t="shared" si="58"/>
        <v>241301.01</v>
      </c>
      <c r="B106" s="330">
        <v>241451</v>
      </c>
      <c r="C106" s="331">
        <v>31853</v>
      </c>
      <c r="D106" s="332">
        <f t="shared" si="55"/>
        <v>241301.01</v>
      </c>
      <c r="E106" s="327">
        <f t="shared" si="56"/>
        <v>241451</v>
      </c>
      <c r="F106" s="235">
        <f t="shared" si="57"/>
        <v>31853</v>
      </c>
      <c r="G106" s="332">
        <f t="shared" si="61"/>
        <v>241301.01</v>
      </c>
      <c r="H106" s="327">
        <f t="shared" si="62"/>
        <v>241451</v>
      </c>
      <c r="I106" s="235">
        <f t="shared" si="63"/>
        <v>31853</v>
      </c>
      <c r="J106" s="332">
        <f t="shared" si="64"/>
        <v>241301.01</v>
      </c>
      <c r="K106" s="327">
        <f t="shared" si="65"/>
        <v>241451</v>
      </c>
      <c r="L106" s="235">
        <f t="shared" si="66"/>
        <v>31853</v>
      </c>
      <c r="M106" s="332">
        <f t="shared" si="67"/>
        <v>241301.01</v>
      </c>
      <c r="N106" s="327">
        <f t="shared" si="68"/>
        <v>241451</v>
      </c>
      <c r="O106" s="235">
        <f t="shared" si="69"/>
        <v>31853</v>
      </c>
      <c r="P106" s="332">
        <f t="shared" si="59"/>
        <v>299886.01</v>
      </c>
      <c r="Q106" s="327">
        <v>300074</v>
      </c>
      <c r="R106" s="235">
        <v>54373.72</v>
      </c>
      <c r="S106" s="332">
        <f t="shared" si="60"/>
        <v>299886.01</v>
      </c>
      <c r="T106" s="327">
        <v>300074</v>
      </c>
      <c r="U106" s="235">
        <v>54373.72</v>
      </c>
      <c r="V106" s="332">
        <f t="shared" si="70"/>
        <v>299886.01</v>
      </c>
      <c r="W106" s="327">
        <f t="shared" si="71"/>
        <v>300074</v>
      </c>
      <c r="X106" s="235">
        <f t="shared" si="72"/>
        <v>54373.72</v>
      </c>
      <c r="Y106" s="332">
        <f t="shared" si="73"/>
        <v>299886.01</v>
      </c>
      <c r="Z106" s="327">
        <f t="shared" si="74"/>
        <v>300074</v>
      </c>
      <c r="AA106" s="235">
        <f t="shared" si="75"/>
        <v>54373.72</v>
      </c>
      <c r="AB106" s="332">
        <f t="shared" si="76"/>
        <v>299886.01</v>
      </c>
      <c r="AC106" s="327">
        <f t="shared" si="77"/>
        <v>300074</v>
      </c>
      <c r="AD106" s="235">
        <f t="shared" si="78"/>
        <v>54373.72</v>
      </c>
      <c r="AE106" s="332">
        <f t="shared" si="79"/>
        <v>299886.01</v>
      </c>
      <c r="AF106" s="327">
        <f t="shared" si="80"/>
        <v>300074</v>
      </c>
      <c r="AG106" s="235">
        <f t="shared" si="81"/>
        <v>54373.72</v>
      </c>
      <c r="AH106" s="332">
        <f t="shared" si="82"/>
        <v>299886.01</v>
      </c>
      <c r="AI106" s="327">
        <f t="shared" si="83"/>
        <v>300074</v>
      </c>
      <c r="AJ106" s="235">
        <f t="shared" si="84"/>
        <v>54373.72</v>
      </c>
    </row>
    <row r="107" spans="1:36" x14ac:dyDescent="0.2">
      <c r="A107" s="332">
        <f t="shared" si="58"/>
        <v>241451.01</v>
      </c>
      <c r="B107" s="330">
        <v>241602</v>
      </c>
      <c r="C107" s="331">
        <v>31583</v>
      </c>
      <c r="D107" s="332">
        <f t="shared" si="55"/>
        <v>241451.01</v>
      </c>
      <c r="E107" s="327">
        <f t="shared" si="56"/>
        <v>241602</v>
      </c>
      <c r="F107" s="235">
        <f t="shared" si="57"/>
        <v>31583</v>
      </c>
      <c r="G107" s="332">
        <f t="shared" si="61"/>
        <v>241451.01</v>
      </c>
      <c r="H107" s="327">
        <f t="shared" si="62"/>
        <v>241602</v>
      </c>
      <c r="I107" s="235">
        <f t="shared" si="63"/>
        <v>31583</v>
      </c>
      <c r="J107" s="332">
        <f t="shared" si="64"/>
        <v>241451.01</v>
      </c>
      <c r="K107" s="327">
        <f t="shared" si="65"/>
        <v>241602</v>
      </c>
      <c r="L107" s="235">
        <f t="shared" si="66"/>
        <v>31583</v>
      </c>
      <c r="M107" s="332">
        <f t="shared" si="67"/>
        <v>241451.01</v>
      </c>
      <c r="N107" s="327">
        <f t="shared" si="68"/>
        <v>241602</v>
      </c>
      <c r="O107" s="235">
        <f t="shared" si="69"/>
        <v>31583</v>
      </c>
      <c r="P107" s="332">
        <f t="shared" si="59"/>
        <v>300074.01</v>
      </c>
      <c r="Q107" s="327">
        <v>300261</v>
      </c>
      <c r="R107" s="235">
        <v>53917.93</v>
      </c>
      <c r="S107" s="332">
        <f t="shared" si="60"/>
        <v>300074.01</v>
      </c>
      <c r="T107" s="327">
        <v>300261</v>
      </c>
      <c r="U107" s="235">
        <v>53917.93</v>
      </c>
      <c r="V107" s="332">
        <f t="shared" si="70"/>
        <v>300074.01</v>
      </c>
      <c r="W107" s="327">
        <f t="shared" si="71"/>
        <v>300261</v>
      </c>
      <c r="X107" s="235">
        <f t="shared" si="72"/>
        <v>53917.93</v>
      </c>
      <c r="Y107" s="332">
        <f t="shared" si="73"/>
        <v>300074.01</v>
      </c>
      <c r="Z107" s="327">
        <f t="shared" si="74"/>
        <v>300261</v>
      </c>
      <c r="AA107" s="235">
        <f t="shared" si="75"/>
        <v>53917.93</v>
      </c>
      <c r="AB107" s="332">
        <f t="shared" si="76"/>
        <v>300074.01</v>
      </c>
      <c r="AC107" s="327">
        <f t="shared" si="77"/>
        <v>300261</v>
      </c>
      <c r="AD107" s="235">
        <f t="shared" si="78"/>
        <v>53917.93</v>
      </c>
      <c r="AE107" s="332">
        <f t="shared" si="79"/>
        <v>300074.01</v>
      </c>
      <c r="AF107" s="327">
        <f t="shared" si="80"/>
        <v>300261</v>
      </c>
      <c r="AG107" s="235">
        <f t="shared" si="81"/>
        <v>53917.93</v>
      </c>
      <c r="AH107" s="332">
        <f t="shared" si="82"/>
        <v>300074.01</v>
      </c>
      <c r="AI107" s="327">
        <f t="shared" si="83"/>
        <v>300261</v>
      </c>
      <c r="AJ107" s="235">
        <f t="shared" si="84"/>
        <v>53917.93</v>
      </c>
    </row>
    <row r="108" spans="1:36" x14ac:dyDescent="0.2">
      <c r="A108" s="332">
        <f t="shared" si="58"/>
        <v>241602.01</v>
      </c>
      <c r="B108" s="330">
        <v>241752</v>
      </c>
      <c r="C108" s="331">
        <v>31312</v>
      </c>
      <c r="D108" s="332">
        <f t="shared" si="55"/>
        <v>241602.01</v>
      </c>
      <c r="E108" s="327">
        <f t="shared" si="56"/>
        <v>241752</v>
      </c>
      <c r="F108" s="235">
        <f t="shared" si="57"/>
        <v>31312</v>
      </c>
      <c r="G108" s="332">
        <f t="shared" si="61"/>
        <v>241602.01</v>
      </c>
      <c r="H108" s="327">
        <f t="shared" si="62"/>
        <v>241752</v>
      </c>
      <c r="I108" s="235">
        <f t="shared" si="63"/>
        <v>31312</v>
      </c>
      <c r="J108" s="332">
        <f t="shared" si="64"/>
        <v>241602.01</v>
      </c>
      <c r="K108" s="327">
        <f t="shared" si="65"/>
        <v>241752</v>
      </c>
      <c r="L108" s="235">
        <f t="shared" si="66"/>
        <v>31312</v>
      </c>
      <c r="M108" s="332">
        <f t="shared" si="67"/>
        <v>241602.01</v>
      </c>
      <c r="N108" s="327">
        <f t="shared" si="68"/>
        <v>241752</v>
      </c>
      <c r="O108" s="235">
        <f t="shared" si="69"/>
        <v>31312</v>
      </c>
      <c r="P108" s="332">
        <f t="shared" si="59"/>
        <v>300261.01</v>
      </c>
      <c r="Q108" s="327">
        <v>300448</v>
      </c>
      <c r="R108" s="235">
        <v>53462.879999999997</v>
      </c>
      <c r="S108" s="332">
        <f t="shared" si="60"/>
        <v>300261.01</v>
      </c>
      <c r="T108" s="327">
        <v>300448</v>
      </c>
      <c r="U108" s="235">
        <v>53462.879999999997</v>
      </c>
      <c r="V108" s="332">
        <f t="shared" si="70"/>
        <v>300261.01</v>
      </c>
      <c r="W108" s="327">
        <f t="shared" si="71"/>
        <v>300448</v>
      </c>
      <c r="X108" s="235">
        <f t="shared" si="72"/>
        <v>53462.879999999997</v>
      </c>
      <c r="Y108" s="332">
        <f t="shared" si="73"/>
        <v>300261.01</v>
      </c>
      <c r="Z108" s="327">
        <f t="shared" si="74"/>
        <v>300448</v>
      </c>
      <c r="AA108" s="235">
        <f t="shared" si="75"/>
        <v>53462.879999999997</v>
      </c>
      <c r="AB108" s="332">
        <f t="shared" si="76"/>
        <v>300261.01</v>
      </c>
      <c r="AC108" s="327">
        <f t="shared" si="77"/>
        <v>300448</v>
      </c>
      <c r="AD108" s="235">
        <f t="shared" si="78"/>
        <v>53462.879999999997</v>
      </c>
      <c r="AE108" s="332">
        <f t="shared" si="79"/>
        <v>300261.01</v>
      </c>
      <c r="AF108" s="327">
        <f t="shared" si="80"/>
        <v>300448</v>
      </c>
      <c r="AG108" s="235">
        <f t="shared" si="81"/>
        <v>53462.879999999997</v>
      </c>
      <c r="AH108" s="332">
        <f t="shared" si="82"/>
        <v>300261.01</v>
      </c>
      <c r="AI108" s="327">
        <f t="shared" si="83"/>
        <v>300448</v>
      </c>
      <c r="AJ108" s="235">
        <f t="shared" si="84"/>
        <v>53462.879999999997</v>
      </c>
    </row>
    <row r="109" spans="1:36" x14ac:dyDescent="0.2">
      <c r="A109" s="332">
        <f t="shared" si="58"/>
        <v>241752.01</v>
      </c>
      <c r="B109" s="330">
        <v>241903</v>
      </c>
      <c r="C109" s="331">
        <v>31042</v>
      </c>
      <c r="D109" s="332">
        <f t="shared" si="55"/>
        <v>241752.01</v>
      </c>
      <c r="E109" s="327">
        <f t="shared" si="56"/>
        <v>241903</v>
      </c>
      <c r="F109" s="235">
        <f t="shared" si="57"/>
        <v>31042</v>
      </c>
      <c r="G109" s="332">
        <f t="shared" si="61"/>
        <v>241752.01</v>
      </c>
      <c r="H109" s="327">
        <f t="shared" si="62"/>
        <v>241903</v>
      </c>
      <c r="I109" s="235">
        <f t="shared" si="63"/>
        <v>31042</v>
      </c>
      <c r="J109" s="332">
        <f t="shared" si="64"/>
        <v>241752.01</v>
      </c>
      <c r="K109" s="327">
        <f t="shared" si="65"/>
        <v>241903</v>
      </c>
      <c r="L109" s="235">
        <f t="shared" si="66"/>
        <v>31042</v>
      </c>
      <c r="M109" s="332">
        <f t="shared" si="67"/>
        <v>241752.01</v>
      </c>
      <c r="N109" s="327">
        <f t="shared" si="68"/>
        <v>241903</v>
      </c>
      <c r="O109" s="235">
        <f t="shared" si="69"/>
        <v>31042</v>
      </c>
      <c r="P109" s="332">
        <f t="shared" si="59"/>
        <v>300448.01</v>
      </c>
      <c r="Q109" s="327">
        <v>300635</v>
      </c>
      <c r="R109" s="235">
        <v>53008.57</v>
      </c>
      <c r="S109" s="332">
        <f t="shared" si="60"/>
        <v>300448.01</v>
      </c>
      <c r="T109" s="327">
        <v>300635</v>
      </c>
      <c r="U109" s="235">
        <v>53008.57</v>
      </c>
      <c r="V109" s="332">
        <f t="shared" si="70"/>
        <v>300448.01</v>
      </c>
      <c r="W109" s="327">
        <f t="shared" si="71"/>
        <v>300635</v>
      </c>
      <c r="X109" s="235">
        <f t="shared" si="72"/>
        <v>53008.57</v>
      </c>
      <c r="Y109" s="332">
        <f t="shared" si="73"/>
        <v>300448.01</v>
      </c>
      <c r="Z109" s="327">
        <f t="shared" si="74"/>
        <v>300635</v>
      </c>
      <c r="AA109" s="235">
        <f t="shared" si="75"/>
        <v>53008.57</v>
      </c>
      <c r="AB109" s="332">
        <f t="shared" si="76"/>
        <v>300448.01</v>
      </c>
      <c r="AC109" s="327">
        <f t="shared" si="77"/>
        <v>300635</v>
      </c>
      <c r="AD109" s="235">
        <f t="shared" si="78"/>
        <v>53008.57</v>
      </c>
      <c r="AE109" s="332">
        <f t="shared" si="79"/>
        <v>300448.01</v>
      </c>
      <c r="AF109" s="327">
        <f t="shared" si="80"/>
        <v>300635</v>
      </c>
      <c r="AG109" s="235">
        <f t="shared" si="81"/>
        <v>53008.57</v>
      </c>
      <c r="AH109" s="332">
        <f t="shared" si="82"/>
        <v>300448.01</v>
      </c>
      <c r="AI109" s="327">
        <f t="shared" si="83"/>
        <v>300635</v>
      </c>
      <c r="AJ109" s="235">
        <f t="shared" si="84"/>
        <v>53008.57</v>
      </c>
    </row>
    <row r="110" spans="1:36" x14ac:dyDescent="0.2">
      <c r="A110" s="332">
        <f t="shared" si="58"/>
        <v>241903.01</v>
      </c>
      <c r="B110" s="330">
        <v>242054</v>
      </c>
      <c r="C110" s="331">
        <v>30773</v>
      </c>
      <c r="D110" s="332">
        <f t="shared" si="55"/>
        <v>241903.01</v>
      </c>
      <c r="E110" s="327">
        <f t="shared" si="56"/>
        <v>242054</v>
      </c>
      <c r="F110" s="235">
        <f t="shared" si="57"/>
        <v>30773</v>
      </c>
      <c r="G110" s="332">
        <f t="shared" si="61"/>
        <v>241903.01</v>
      </c>
      <c r="H110" s="327">
        <f t="shared" si="62"/>
        <v>242054</v>
      </c>
      <c r="I110" s="235">
        <f t="shared" si="63"/>
        <v>30773</v>
      </c>
      <c r="J110" s="332">
        <f t="shared" si="64"/>
        <v>241903.01</v>
      </c>
      <c r="K110" s="327">
        <f t="shared" si="65"/>
        <v>242054</v>
      </c>
      <c r="L110" s="235">
        <f t="shared" si="66"/>
        <v>30773</v>
      </c>
      <c r="M110" s="332">
        <f t="shared" si="67"/>
        <v>241903.01</v>
      </c>
      <c r="N110" s="327">
        <f t="shared" si="68"/>
        <v>242054</v>
      </c>
      <c r="O110" s="235">
        <f t="shared" si="69"/>
        <v>30773</v>
      </c>
      <c r="P110" s="332">
        <f t="shared" si="59"/>
        <v>300635.01</v>
      </c>
      <c r="Q110" s="327">
        <v>300822</v>
      </c>
      <c r="R110" s="235">
        <v>52554.98</v>
      </c>
      <c r="S110" s="332">
        <f t="shared" si="60"/>
        <v>300635.01</v>
      </c>
      <c r="T110" s="327">
        <v>300822</v>
      </c>
      <c r="U110" s="235">
        <v>52554.98</v>
      </c>
      <c r="V110" s="332">
        <f t="shared" si="70"/>
        <v>300635.01</v>
      </c>
      <c r="W110" s="327">
        <f t="shared" si="71"/>
        <v>300822</v>
      </c>
      <c r="X110" s="235">
        <f t="shared" si="72"/>
        <v>52554.98</v>
      </c>
      <c r="Y110" s="332">
        <f t="shared" si="73"/>
        <v>300635.01</v>
      </c>
      <c r="Z110" s="327">
        <f t="shared" si="74"/>
        <v>300822</v>
      </c>
      <c r="AA110" s="235">
        <f t="shared" si="75"/>
        <v>52554.98</v>
      </c>
      <c r="AB110" s="332">
        <f t="shared" si="76"/>
        <v>300635.01</v>
      </c>
      <c r="AC110" s="327">
        <f t="shared" si="77"/>
        <v>300822</v>
      </c>
      <c r="AD110" s="235">
        <f t="shared" si="78"/>
        <v>52554.98</v>
      </c>
      <c r="AE110" s="332">
        <f t="shared" si="79"/>
        <v>300635.01</v>
      </c>
      <c r="AF110" s="327">
        <f t="shared" si="80"/>
        <v>300822</v>
      </c>
      <c r="AG110" s="235">
        <f t="shared" si="81"/>
        <v>52554.98</v>
      </c>
      <c r="AH110" s="332">
        <f t="shared" si="82"/>
        <v>300635.01</v>
      </c>
      <c r="AI110" s="327">
        <f t="shared" si="83"/>
        <v>300822</v>
      </c>
      <c r="AJ110" s="235">
        <f t="shared" si="84"/>
        <v>52554.98</v>
      </c>
    </row>
    <row r="111" spans="1:36" x14ac:dyDescent="0.2">
      <c r="A111" s="332">
        <f t="shared" si="58"/>
        <v>242054.01</v>
      </c>
      <c r="B111" s="330">
        <v>242204</v>
      </c>
      <c r="C111" s="331">
        <v>30504</v>
      </c>
      <c r="D111" s="332">
        <f t="shared" si="55"/>
        <v>242054.01</v>
      </c>
      <c r="E111" s="327">
        <f t="shared" si="56"/>
        <v>242204</v>
      </c>
      <c r="F111" s="235">
        <f t="shared" si="57"/>
        <v>30504</v>
      </c>
      <c r="G111" s="332">
        <f t="shared" si="61"/>
        <v>242054.01</v>
      </c>
      <c r="H111" s="327">
        <f t="shared" si="62"/>
        <v>242204</v>
      </c>
      <c r="I111" s="235">
        <f t="shared" si="63"/>
        <v>30504</v>
      </c>
      <c r="J111" s="332">
        <f t="shared" si="64"/>
        <v>242054.01</v>
      </c>
      <c r="K111" s="327">
        <f t="shared" si="65"/>
        <v>242204</v>
      </c>
      <c r="L111" s="235">
        <f t="shared" si="66"/>
        <v>30504</v>
      </c>
      <c r="M111" s="332">
        <f t="shared" si="67"/>
        <v>242054.01</v>
      </c>
      <c r="N111" s="327">
        <f t="shared" si="68"/>
        <v>242204</v>
      </c>
      <c r="O111" s="235">
        <f t="shared" si="69"/>
        <v>30504</v>
      </c>
      <c r="P111" s="332">
        <f t="shared" si="59"/>
        <v>300822.01</v>
      </c>
      <c r="Q111" s="327">
        <v>301010</v>
      </c>
      <c r="R111" s="235">
        <v>52102.11</v>
      </c>
      <c r="S111" s="332">
        <f t="shared" si="60"/>
        <v>300822.01</v>
      </c>
      <c r="T111" s="327">
        <v>301010</v>
      </c>
      <c r="U111" s="235">
        <v>52102.11</v>
      </c>
      <c r="V111" s="332">
        <f t="shared" si="70"/>
        <v>300822.01</v>
      </c>
      <c r="W111" s="327">
        <f t="shared" si="71"/>
        <v>301010</v>
      </c>
      <c r="X111" s="235">
        <f t="shared" si="72"/>
        <v>52102.11</v>
      </c>
      <c r="Y111" s="332">
        <f t="shared" si="73"/>
        <v>300822.01</v>
      </c>
      <c r="Z111" s="327">
        <f t="shared" si="74"/>
        <v>301010</v>
      </c>
      <c r="AA111" s="235">
        <f t="shared" si="75"/>
        <v>52102.11</v>
      </c>
      <c r="AB111" s="332">
        <f t="shared" si="76"/>
        <v>300822.01</v>
      </c>
      <c r="AC111" s="327">
        <f t="shared" si="77"/>
        <v>301010</v>
      </c>
      <c r="AD111" s="235">
        <f t="shared" si="78"/>
        <v>52102.11</v>
      </c>
      <c r="AE111" s="332">
        <f t="shared" si="79"/>
        <v>300822.01</v>
      </c>
      <c r="AF111" s="327">
        <f t="shared" si="80"/>
        <v>301010</v>
      </c>
      <c r="AG111" s="235">
        <f t="shared" si="81"/>
        <v>52102.11</v>
      </c>
      <c r="AH111" s="332">
        <f t="shared" si="82"/>
        <v>300822.01</v>
      </c>
      <c r="AI111" s="327">
        <f t="shared" si="83"/>
        <v>301010</v>
      </c>
      <c r="AJ111" s="235">
        <f t="shared" si="84"/>
        <v>52102.11</v>
      </c>
    </row>
    <row r="112" spans="1:36" x14ac:dyDescent="0.2">
      <c r="A112" s="332">
        <f t="shared" si="58"/>
        <v>242204.01</v>
      </c>
      <c r="B112" s="330">
        <v>242355</v>
      </c>
      <c r="C112" s="331">
        <v>30236</v>
      </c>
      <c r="D112" s="332">
        <f t="shared" si="55"/>
        <v>242204.01</v>
      </c>
      <c r="E112" s="327">
        <f t="shared" si="56"/>
        <v>242355</v>
      </c>
      <c r="F112" s="235">
        <f t="shared" si="57"/>
        <v>30236</v>
      </c>
      <c r="G112" s="332">
        <f t="shared" si="61"/>
        <v>242204.01</v>
      </c>
      <c r="H112" s="327">
        <f t="shared" si="62"/>
        <v>242355</v>
      </c>
      <c r="I112" s="235">
        <f t="shared" si="63"/>
        <v>30236</v>
      </c>
      <c r="J112" s="332">
        <f t="shared" si="64"/>
        <v>242204.01</v>
      </c>
      <c r="K112" s="327">
        <f t="shared" si="65"/>
        <v>242355</v>
      </c>
      <c r="L112" s="235">
        <f t="shared" si="66"/>
        <v>30236</v>
      </c>
      <c r="M112" s="332">
        <f t="shared" si="67"/>
        <v>242204.01</v>
      </c>
      <c r="N112" s="327">
        <f t="shared" si="68"/>
        <v>242355</v>
      </c>
      <c r="O112" s="235">
        <f t="shared" si="69"/>
        <v>30236</v>
      </c>
      <c r="P112" s="332">
        <f t="shared" si="59"/>
        <v>301010.01</v>
      </c>
      <c r="Q112" s="327">
        <v>301197</v>
      </c>
      <c r="R112" s="235">
        <v>51649.96</v>
      </c>
      <c r="S112" s="332">
        <f t="shared" si="60"/>
        <v>301010.01</v>
      </c>
      <c r="T112" s="327">
        <v>301197</v>
      </c>
      <c r="U112" s="235">
        <v>51649.96</v>
      </c>
      <c r="V112" s="332">
        <f t="shared" si="70"/>
        <v>301010.01</v>
      </c>
      <c r="W112" s="327">
        <f t="shared" si="71"/>
        <v>301197</v>
      </c>
      <c r="X112" s="235">
        <f t="shared" si="72"/>
        <v>51649.96</v>
      </c>
      <c r="Y112" s="332">
        <f t="shared" si="73"/>
        <v>301010.01</v>
      </c>
      <c r="Z112" s="327">
        <f t="shared" si="74"/>
        <v>301197</v>
      </c>
      <c r="AA112" s="235">
        <f t="shared" si="75"/>
        <v>51649.96</v>
      </c>
      <c r="AB112" s="332">
        <f t="shared" si="76"/>
        <v>301010.01</v>
      </c>
      <c r="AC112" s="327">
        <f t="shared" si="77"/>
        <v>301197</v>
      </c>
      <c r="AD112" s="235">
        <f t="shared" si="78"/>
        <v>51649.96</v>
      </c>
      <c r="AE112" s="332">
        <f t="shared" si="79"/>
        <v>301010.01</v>
      </c>
      <c r="AF112" s="327">
        <f t="shared" si="80"/>
        <v>301197</v>
      </c>
      <c r="AG112" s="235">
        <f t="shared" si="81"/>
        <v>51649.96</v>
      </c>
      <c r="AH112" s="332">
        <f t="shared" si="82"/>
        <v>301010.01</v>
      </c>
      <c r="AI112" s="327">
        <f t="shared" si="83"/>
        <v>301197</v>
      </c>
      <c r="AJ112" s="235">
        <f t="shared" si="84"/>
        <v>51649.96</v>
      </c>
    </row>
    <row r="113" spans="1:36" x14ac:dyDescent="0.2">
      <c r="A113" s="332">
        <f t="shared" si="58"/>
        <v>242355.01</v>
      </c>
      <c r="B113" s="330">
        <v>242506</v>
      </c>
      <c r="C113" s="331">
        <v>29968</v>
      </c>
      <c r="D113" s="332">
        <f t="shared" si="55"/>
        <v>242355.01</v>
      </c>
      <c r="E113" s="327">
        <f t="shared" si="56"/>
        <v>242506</v>
      </c>
      <c r="F113" s="235">
        <f t="shared" si="57"/>
        <v>29968</v>
      </c>
      <c r="G113" s="332">
        <f t="shared" si="61"/>
        <v>242355.01</v>
      </c>
      <c r="H113" s="327">
        <f t="shared" si="62"/>
        <v>242506</v>
      </c>
      <c r="I113" s="235">
        <f t="shared" si="63"/>
        <v>29968</v>
      </c>
      <c r="J113" s="332">
        <f t="shared" si="64"/>
        <v>242355.01</v>
      </c>
      <c r="K113" s="327">
        <f t="shared" si="65"/>
        <v>242506</v>
      </c>
      <c r="L113" s="235">
        <f t="shared" si="66"/>
        <v>29968</v>
      </c>
      <c r="M113" s="332">
        <f t="shared" si="67"/>
        <v>242355.01</v>
      </c>
      <c r="N113" s="327">
        <f t="shared" si="68"/>
        <v>242506</v>
      </c>
      <c r="O113" s="235">
        <f t="shared" si="69"/>
        <v>29968</v>
      </c>
      <c r="P113" s="332">
        <f t="shared" si="59"/>
        <v>301197.01</v>
      </c>
      <c r="Q113" s="327">
        <v>301384</v>
      </c>
      <c r="R113" s="235">
        <v>51198.51</v>
      </c>
      <c r="S113" s="332">
        <f t="shared" si="60"/>
        <v>301197.01</v>
      </c>
      <c r="T113" s="327">
        <v>301384</v>
      </c>
      <c r="U113" s="235">
        <v>51198.51</v>
      </c>
      <c r="V113" s="332">
        <f t="shared" si="70"/>
        <v>301197.01</v>
      </c>
      <c r="W113" s="327">
        <f t="shared" si="71"/>
        <v>301384</v>
      </c>
      <c r="X113" s="235">
        <f t="shared" si="72"/>
        <v>51198.51</v>
      </c>
      <c r="Y113" s="332">
        <f t="shared" si="73"/>
        <v>301197.01</v>
      </c>
      <c r="Z113" s="327">
        <f t="shared" si="74"/>
        <v>301384</v>
      </c>
      <c r="AA113" s="235">
        <f t="shared" si="75"/>
        <v>51198.51</v>
      </c>
      <c r="AB113" s="332">
        <f t="shared" si="76"/>
        <v>301197.01</v>
      </c>
      <c r="AC113" s="327">
        <f t="shared" si="77"/>
        <v>301384</v>
      </c>
      <c r="AD113" s="235">
        <f t="shared" si="78"/>
        <v>51198.51</v>
      </c>
      <c r="AE113" s="332">
        <f t="shared" si="79"/>
        <v>301197.01</v>
      </c>
      <c r="AF113" s="327">
        <f t="shared" si="80"/>
        <v>301384</v>
      </c>
      <c r="AG113" s="235">
        <f t="shared" si="81"/>
        <v>51198.51</v>
      </c>
      <c r="AH113" s="332">
        <f t="shared" si="82"/>
        <v>301197.01</v>
      </c>
      <c r="AI113" s="327">
        <f t="shared" si="83"/>
        <v>301384</v>
      </c>
      <c r="AJ113" s="235">
        <f t="shared" si="84"/>
        <v>51198.51</v>
      </c>
    </row>
    <row r="114" spans="1:36" x14ac:dyDescent="0.2">
      <c r="A114" s="332">
        <f t="shared" si="58"/>
        <v>242506.01</v>
      </c>
      <c r="B114" s="330">
        <v>242656</v>
      </c>
      <c r="C114" s="331">
        <v>29700</v>
      </c>
      <c r="D114" s="332">
        <f t="shared" si="55"/>
        <v>242506.01</v>
      </c>
      <c r="E114" s="327">
        <f t="shared" si="56"/>
        <v>242656</v>
      </c>
      <c r="F114" s="235">
        <f t="shared" si="57"/>
        <v>29700</v>
      </c>
      <c r="G114" s="332">
        <f t="shared" si="61"/>
        <v>242506.01</v>
      </c>
      <c r="H114" s="327">
        <f t="shared" si="62"/>
        <v>242656</v>
      </c>
      <c r="I114" s="235">
        <f t="shared" si="63"/>
        <v>29700</v>
      </c>
      <c r="J114" s="332">
        <f t="shared" si="64"/>
        <v>242506.01</v>
      </c>
      <c r="K114" s="327">
        <f t="shared" si="65"/>
        <v>242656</v>
      </c>
      <c r="L114" s="235">
        <f t="shared" si="66"/>
        <v>29700</v>
      </c>
      <c r="M114" s="332">
        <f t="shared" si="67"/>
        <v>242506.01</v>
      </c>
      <c r="N114" s="327">
        <f t="shared" si="68"/>
        <v>242656</v>
      </c>
      <c r="O114" s="235">
        <f t="shared" si="69"/>
        <v>29700</v>
      </c>
      <c r="P114" s="332">
        <f t="shared" si="59"/>
        <v>301384.01</v>
      </c>
      <c r="Q114" s="327">
        <v>301571</v>
      </c>
      <c r="R114" s="235">
        <v>50747.76</v>
      </c>
      <c r="S114" s="332">
        <f t="shared" si="60"/>
        <v>301384.01</v>
      </c>
      <c r="T114" s="327">
        <v>301571</v>
      </c>
      <c r="U114" s="235">
        <v>50747.76</v>
      </c>
      <c r="V114" s="332">
        <f t="shared" si="70"/>
        <v>301384.01</v>
      </c>
      <c r="W114" s="327">
        <f t="shared" si="71"/>
        <v>301571</v>
      </c>
      <c r="X114" s="235">
        <f t="shared" si="72"/>
        <v>50747.76</v>
      </c>
      <c r="Y114" s="332">
        <f t="shared" si="73"/>
        <v>301384.01</v>
      </c>
      <c r="Z114" s="327">
        <f t="shared" si="74"/>
        <v>301571</v>
      </c>
      <c r="AA114" s="235">
        <f t="shared" si="75"/>
        <v>50747.76</v>
      </c>
      <c r="AB114" s="332">
        <f t="shared" si="76"/>
        <v>301384.01</v>
      </c>
      <c r="AC114" s="327">
        <f t="shared" si="77"/>
        <v>301571</v>
      </c>
      <c r="AD114" s="235">
        <f t="shared" si="78"/>
        <v>50747.76</v>
      </c>
      <c r="AE114" s="332">
        <f t="shared" si="79"/>
        <v>301384.01</v>
      </c>
      <c r="AF114" s="327">
        <f t="shared" si="80"/>
        <v>301571</v>
      </c>
      <c r="AG114" s="235">
        <f t="shared" si="81"/>
        <v>50747.76</v>
      </c>
      <c r="AH114" s="332">
        <f t="shared" si="82"/>
        <v>301384.01</v>
      </c>
      <c r="AI114" s="327">
        <f t="shared" si="83"/>
        <v>301571</v>
      </c>
      <c r="AJ114" s="235">
        <f t="shared" si="84"/>
        <v>50747.76</v>
      </c>
    </row>
    <row r="115" spans="1:36" x14ac:dyDescent="0.2">
      <c r="A115" s="332">
        <f t="shared" si="58"/>
        <v>242656.01</v>
      </c>
      <c r="B115" s="330">
        <v>242807</v>
      </c>
      <c r="C115" s="331">
        <v>29434</v>
      </c>
      <c r="D115" s="332">
        <f t="shared" si="55"/>
        <v>242656.01</v>
      </c>
      <c r="E115" s="327">
        <f t="shared" si="56"/>
        <v>242807</v>
      </c>
      <c r="F115" s="235">
        <f t="shared" si="57"/>
        <v>29434</v>
      </c>
      <c r="G115" s="332">
        <f t="shared" si="61"/>
        <v>242656.01</v>
      </c>
      <c r="H115" s="327">
        <f t="shared" si="62"/>
        <v>242807</v>
      </c>
      <c r="I115" s="235">
        <f t="shared" si="63"/>
        <v>29434</v>
      </c>
      <c r="J115" s="332">
        <f t="shared" si="64"/>
        <v>242656.01</v>
      </c>
      <c r="K115" s="327">
        <f t="shared" si="65"/>
        <v>242807</v>
      </c>
      <c r="L115" s="235">
        <f t="shared" si="66"/>
        <v>29434</v>
      </c>
      <c r="M115" s="332">
        <f t="shared" si="67"/>
        <v>242656.01</v>
      </c>
      <c r="N115" s="327">
        <f t="shared" si="68"/>
        <v>242807</v>
      </c>
      <c r="O115" s="235">
        <f t="shared" si="69"/>
        <v>29434</v>
      </c>
      <c r="P115" s="332">
        <f t="shared" si="59"/>
        <v>301571.01</v>
      </c>
      <c r="Q115" s="327">
        <v>301758</v>
      </c>
      <c r="R115" s="235">
        <v>50297.7</v>
      </c>
      <c r="S115" s="332">
        <f t="shared" si="60"/>
        <v>301571.01</v>
      </c>
      <c r="T115" s="327">
        <v>301758</v>
      </c>
      <c r="U115" s="235">
        <v>50297.7</v>
      </c>
      <c r="V115" s="332">
        <f t="shared" si="70"/>
        <v>301571.01</v>
      </c>
      <c r="W115" s="327">
        <f t="shared" si="71"/>
        <v>301758</v>
      </c>
      <c r="X115" s="235">
        <f t="shared" si="72"/>
        <v>50297.7</v>
      </c>
      <c r="Y115" s="332">
        <f t="shared" si="73"/>
        <v>301571.01</v>
      </c>
      <c r="Z115" s="327">
        <f t="shared" si="74"/>
        <v>301758</v>
      </c>
      <c r="AA115" s="235">
        <f t="shared" si="75"/>
        <v>50297.7</v>
      </c>
      <c r="AB115" s="332">
        <f t="shared" si="76"/>
        <v>301571.01</v>
      </c>
      <c r="AC115" s="327">
        <f t="shared" si="77"/>
        <v>301758</v>
      </c>
      <c r="AD115" s="235">
        <f t="shared" si="78"/>
        <v>50297.7</v>
      </c>
      <c r="AE115" s="332">
        <f t="shared" si="79"/>
        <v>301571.01</v>
      </c>
      <c r="AF115" s="327">
        <f t="shared" si="80"/>
        <v>301758</v>
      </c>
      <c r="AG115" s="235">
        <f t="shared" si="81"/>
        <v>50297.7</v>
      </c>
      <c r="AH115" s="332">
        <f t="shared" si="82"/>
        <v>301571.01</v>
      </c>
      <c r="AI115" s="327">
        <f t="shared" si="83"/>
        <v>301758</v>
      </c>
      <c r="AJ115" s="235">
        <f t="shared" si="84"/>
        <v>50297.7</v>
      </c>
    </row>
    <row r="116" spans="1:36" x14ac:dyDescent="0.2">
      <c r="A116" s="332">
        <f t="shared" si="58"/>
        <v>242807.01</v>
      </c>
      <c r="B116" s="330">
        <v>242957</v>
      </c>
      <c r="C116" s="331">
        <v>29167</v>
      </c>
      <c r="D116" s="332">
        <f t="shared" si="55"/>
        <v>242807.01</v>
      </c>
      <c r="E116" s="327">
        <f t="shared" si="56"/>
        <v>242957</v>
      </c>
      <c r="F116" s="235">
        <f t="shared" si="57"/>
        <v>29167</v>
      </c>
      <c r="G116" s="332">
        <f t="shared" si="61"/>
        <v>242807.01</v>
      </c>
      <c r="H116" s="327">
        <f t="shared" si="62"/>
        <v>242957</v>
      </c>
      <c r="I116" s="235">
        <f t="shared" si="63"/>
        <v>29167</v>
      </c>
      <c r="J116" s="332">
        <f t="shared" si="64"/>
        <v>242807.01</v>
      </c>
      <c r="K116" s="327">
        <f t="shared" si="65"/>
        <v>242957</v>
      </c>
      <c r="L116" s="235">
        <f t="shared" si="66"/>
        <v>29167</v>
      </c>
      <c r="M116" s="332">
        <f t="shared" si="67"/>
        <v>242807.01</v>
      </c>
      <c r="N116" s="327">
        <f t="shared" si="68"/>
        <v>242957</v>
      </c>
      <c r="O116" s="235">
        <f t="shared" si="69"/>
        <v>29167</v>
      </c>
      <c r="P116" s="332">
        <f t="shared" si="59"/>
        <v>301758.01</v>
      </c>
      <c r="Q116" s="327">
        <v>301946</v>
      </c>
      <c r="R116" s="235">
        <v>49848.32</v>
      </c>
      <c r="S116" s="332">
        <f t="shared" si="60"/>
        <v>301758.01</v>
      </c>
      <c r="T116" s="327">
        <v>301946</v>
      </c>
      <c r="U116" s="235">
        <v>49848.32</v>
      </c>
      <c r="V116" s="332">
        <f t="shared" si="70"/>
        <v>301758.01</v>
      </c>
      <c r="W116" s="327">
        <f t="shared" si="71"/>
        <v>301946</v>
      </c>
      <c r="X116" s="235">
        <f t="shared" si="72"/>
        <v>49848.32</v>
      </c>
      <c r="Y116" s="332">
        <f t="shared" si="73"/>
        <v>301758.01</v>
      </c>
      <c r="Z116" s="327">
        <f t="shared" si="74"/>
        <v>301946</v>
      </c>
      <c r="AA116" s="235">
        <f t="shared" si="75"/>
        <v>49848.32</v>
      </c>
      <c r="AB116" s="332">
        <f t="shared" si="76"/>
        <v>301758.01</v>
      </c>
      <c r="AC116" s="327">
        <f t="shared" si="77"/>
        <v>301946</v>
      </c>
      <c r="AD116" s="235">
        <f t="shared" si="78"/>
        <v>49848.32</v>
      </c>
      <c r="AE116" s="332">
        <f t="shared" si="79"/>
        <v>301758.01</v>
      </c>
      <c r="AF116" s="327">
        <f t="shared" si="80"/>
        <v>301946</v>
      </c>
      <c r="AG116" s="235">
        <f t="shared" si="81"/>
        <v>49848.32</v>
      </c>
      <c r="AH116" s="332">
        <f t="shared" si="82"/>
        <v>301758.01</v>
      </c>
      <c r="AI116" s="327">
        <f t="shared" si="83"/>
        <v>301946</v>
      </c>
      <c r="AJ116" s="235">
        <f t="shared" si="84"/>
        <v>49848.32</v>
      </c>
    </row>
    <row r="117" spans="1:36" x14ac:dyDescent="0.2">
      <c r="A117" s="332">
        <f t="shared" si="58"/>
        <v>242957.01</v>
      </c>
      <c r="B117" s="330">
        <v>243108</v>
      </c>
      <c r="C117" s="331">
        <v>28900</v>
      </c>
      <c r="D117" s="332">
        <f t="shared" si="55"/>
        <v>242957.01</v>
      </c>
      <c r="E117" s="327">
        <f t="shared" si="56"/>
        <v>243108</v>
      </c>
      <c r="F117" s="235">
        <f t="shared" si="57"/>
        <v>28900</v>
      </c>
      <c r="G117" s="332">
        <f t="shared" si="61"/>
        <v>242957.01</v>
      </c>
      <c r="H117" s="327">
        <f t="shared" si="62"/>
        <v>243108</v>
      </c>
      <c r="I117" s="235">
        <f t="shared" si="63"/>
        <v>28900</v>
      </c>
      <c r="J117" s="332">
        <f t="shared" si="64"/>
        <v>242957.01</v>
      </c>
      <c r="K117" s="327">
        <f t="shared" si="65"/>
        <v>243108</v>
      </c>
      <c r="L117" s="235">
        <f t="shared" si="66"/>
        <v>28900</v>
      </c>
      <c r="M117" s="332">
        <f t="shared" si="67"/>
        <v>242957.01</v>
      </c>
      <c r="N117" s="327">
        <f t="shared" si="68"/>
        <v>243108</v>
      </c>
      <c r="O117" s="235">
        <f t="shared" si="69"/>
        <v>28900</v>
      </c>
      <c r="P117" s="332">
        <f t="shared" si="59"/>
        <v>301946.01</v>
      </c>
      <c r="Q117" s="327">
        <v>302133</v>
      </c>
      <c r="R117" s="235">
        <v>49399.61</v>
      </c>
      <c r="S117" s="332">
        <f t="shared" si="60"/>
        <v>301946.01</v>
      </c>
      <c r="T117" s="327">
        <v>302133</v>
      </c>
      <c r="U117" s="235">
        <v>49399.61</v>
      </c>
      <c r="V117" s="332">
        <f t="shared" si="70"/>
        <v>301946.01</v>
      </c>
      <c r="W117" s="327">
        <f t="shared" si="71"/>
        <v>302133</v>
      </c>
      <c r="X117" s="235">
        <f t="shared" si="72"/>
        <v>49399.61</v>
      </c>
      <c r="Y117" s="332">
        <f t="shared" si="73"/>
        <v>301946.01</v>
      </c>
      <c r="Z117" s="327">
        <f t="shared" si="74"/>
        <v>302133</v>
      </c>
      <c r="AA117" s="235">
        <f t="shared" si="75"/>
        <v>49399.61</v>
      </c>
      <c r="AB117" s="332">
        <f t="shared" si="76"/>
        <v>301946.01</v>
      </c>
      <c r="AC117" s="327">
        <f t="shared" si="77"/>
        <v>302133</v>
      </c>
      <c r="AD117" s="235">
        <f t="shared" si="78"/>
        <v>49399.61</v>
      </c>
      <c r="AE117" s="332">
        <f t="shared" si="79"/>
        <v>301946.01</v>
      </c>
      <c r="AF117" s="327">
        <f t="shared" si="80"/>
        <v>302133</v>
      </c>
      <c r="AG117" s="235">
        <f t="shared" si="81"/>
        <v>49399.61</v>
      </c>
      <c r="AH117" s="332">
        <f t="shared" si="82"/>
        <v>301946.01</v>
      </c>
      <c r="AI117" s="327">
        <f t="shared" si="83"/>
        <v>302133</v>
      </c>
      <c r="AJ117" s="235">
        <f t="shared" si="84"/>
        <v>49399.61</v>
      </c>
    </row>
    <row r="118" spans="1:36" x14ac:dyDescent="0.2">
      <c r="A118" s="332">
        <f t="shared" si="58"/>
        <v>243108.01</v>
      </c>
      <c r="B118" s="330">
        <v>243259</v>
      </c>
      <c r="C118" s="331">
        <v>28634</v>
      </c>
      <c r="D118" s="332">
        <f t="shared" si="55"/>
        <v>243108.01</v>
      </c>
      <c r="E118" s="327">
        <f t="shared" si="56"/>
        <v>243259</v>
      </c>
      <c r="F118" s="235">
        <f t="shared" si="57"/>
        <v>28634</v>
      </c>
      <c r="G118" s="332">
        <f t="shared" si="61"/>
        <v>243108.01</v>
      </c>
      <c r="H118" s="327">
        <f t="shared" si="62"/>
        <v>243259</v>
      </c>
      <c r="I118" s="235">
        <f t="shared" si="63"/>
        <v>28634</v>
      </c>
      <c r="J118" s="332">
        <f t="shared" si="64"/>
        <v>243108.01</v>
      </c>
      <c r="K118" s="327">
        <f t="shared" si="65"/>
        <v>243259</v>
      </c>
      <c r="L118" s="235">
        <f t="shared" si="66"/>
        <v>28634</v>
      </c>
      <c r="M118" s="332">
        <f t="shared" si="67"/>
        <v>243108.01</v>
      </c>
      <c r="N118" s="327">
        <f t="shared" si="68"/>
        <v>243259</v>
      </c>
      <c r="O118" s="235">
        <f t="shared" si="69"/>
        <v>28634</v>
      </c>
      <c r="P118" s="332">
        <f t="shared" si="59"/>
        <v>302133.01</v>
      </c>
      <c r="Q118" s="327">
        <v>302320</v>
      </c>
      <c r="R118" s="235">
        <v>48951.58</v>
      </c>
      <c r="S118" s="332">
        <f t="shared" si="60"/>
        <v>302133.01</v>
      </c>
      <c r="T118" s="327">
        <v>302320</v>
      </c>
      <c r="U118" s="235">
        <v>48951.58</v>
      </c>
      <c r="V118" s="332">
        <f t="shared" si="70"/>
        <v>302133.01</v>
      </c>
      <c r="W118" s="327">
        <f t="shared" si="71"/>
        <v>302320</v>
      </c>
      <c r="X118" s="235">
        <f t="shared" si="72"/>
        <v>48951.58</v>
      </c>
      <c r="Y118" s="332">
        <f t="shared" si="73"/>
        <v>302133.01</v>
      </c>
      <c r="Z118" s="327">
        <f t="shared" si="74"/>
        <v>302320</v>
      </c>
      <c r="AA118" s="235">
        <f t="shared" si="75"/>
        <v>48951.58</v>
      </c>
      <c r="AB118" s="332">
        <f t="shared" si="76"/>
        <v>302133.01</v>
      </c>
      <c r="AC118" s="327">
        <f t="shared" si="77"/>
        <v>302320</v>
      </c>
      <c r="AD118" s="235">
        <f t="shared" si="78"/>
        <v>48951.58</v>
      </c>
      <c r="AE118" s="332">
        <f t="shared" si="79"/>
        <v>302133.01</v>
      </c>
      <c r="AF118" s="327">
        <f t="shared" si="80"/>
        <v>302320</v>
      </c>
      <c r="AG118" s="235">
        <f t="shared" si="81"/>
        <v>48951.58</v>
      </c>
      <c r="AH118" s="332">
        <f t="shared" si="82"/>
        <v>302133.01</v>
      </c>
      <c r="AI118" s="327">
        <f t="shared" si="83"/>
        <v>302320</v>
      </c>
      <c r="AJ118" s="235">
        <f t="shared" si="84"/>
        <v>48951.58</v>
      </c>
    </row>
    <row r="119" spans="1:36" x14ac:dyDescent="0.2">
      <c r="A119" s="332">
        <f t="shared" si="58"/>
        <v>243259.01</v>
      </c>
      <c r="B119" s="330">
        <v>243409</v>
      </c>
      <c r="C119" s="331">
        <v>28369</v>
      </c>
      <c r="D119" s="332">
        <f t="shared" si="55"/>
        <v>243259.01</v>
      </c>
      <c r="E119" s="327">
        <f t="shared" si="56"/>
        <v>243409</v>
      </c>
      <c r="F119" s="235">
        <f t="shared" si="57"/>
        <v>28369</v>
      </c>
      <c r="G119" s="332">
        <f t="shared" si="61"/>
        <v>243259.01</v>
      </c>
      <c r="H119" s="327">
        <f t="shared" si="62"/>
        <v>243409</v>
      </c>
      <c r="I119" s="235">
        <f t="shared" si="63"/>
        <v>28369</v>
      </c>
      <c r="J119" s="332">
        <f t="shared" si="64"/>
        <v>243259.01</v>
      </c>
      <c r="K119" s="327">
        <f t="shared" si="65"/>
        <v>243409</v>
      </c>
      <c r="L119" s="235">
        <f t="shared" si="66"/>
        <v>28369</v>
      </c>
      <c r="M119" s="332">
        <f t="shared" si="67"/>
        <v>243259.01</v>
      </c>
      <c r="N119" s="327">
        <f t="shared" si="68"/>
        <v>243409</v>
      </c>
      <c r="O119" s="235">
        <f t="shared" si="69"/>
        <v>28369</v>
      </c>
      <c r="P119" s="332">
        <f t="shared" si="59"/>
        <v>302320.01</v>
      </c>
      <c r="Q119" s="327">
        <v>302507</v>
      </c>
      <c r="R119" s="235">
        <v>48504.21</v>
      </c>
      <c r="S119" s="332">
        <f t="shared" si="60"/>
        <v>302320.01</v>
      </c>
      <c r="T119" s="327">
        <v>302507</v>
      </c>
      <c r="U119" s="235">
        <v>48504.21</v>
      </c>
      <c r="V119" s="332">
        <f t="shared" si="70"/>
        <v>302320.01</v>
      </c>
      <c r="W119" s="327">
        <f t="shared" si="71"/>
        <v>302507</v>
      </c>
      <c r="X119" s="235">
        <f t="shared" si="72"/>
        <v>48504.21</v>
      </c>
      <c r="Y119" s="332">
        <f t="shared" si="73"/>
        <v>302320.01</v>
      </c>
      <c r="Z119" s="327">
        <f t="shared" si="74"/>
        <v>302507</v>
      </c>
      <c r="AA119" s="235">
        <f t="shared" si="75"/>
        <v>48504.21</v>
      </c>
      <c r="AB119" s="332">
        <f t="shared" si="76"/>
        <v>302320.01</v>
      </c>
      <c r="AC119" s="327">
        <f t="shared" si="77"/>
        <v>302507</v>
      </c>
      <c r="AD119" s="235">
        <f t="shared" si="78"/>
        <v>48504.21</v>
      </c>
      <c r="AE119" s="332">
        <f t="shared" si="79"/>
        <v>302320.01</v>
      </c>
      <c r="AF119" s="327">
        <f t="shared" si="80"/>
        <v>302507</v>
      </c>
      <c r="AG119" s="235">
        <f t="shared" si="81"/>
        <v>48504.21</v>
      </c>
      <c r="AH119" s="332">
        <f t="shared" si="82"/>
        <v>302320.01</v>
      </c>
      <c r="AI119" s="327">
        <f t="shared" si="83"/>
        <v>302507</v>
      </c>
      <c r="AJ119" s="235">
        <f t="shared" si="84"/>
        <v>48504.21</v>
      </c>
    </row>
    <row r="120" spans="1:36" x14ac:dyDescent="0.2">
      <c r="A120" s="332">
        <f t="shared" si="58"/>
        <v>243409.01</v>
      </c>
      <c r="B120" s="330">
        <v>243409</v>
      </c>
      <c r="C120" s="331">
        <v>28104</v>
      </c>
      <c r="D120" s="332">
        <f t="shared" si="55"/>
        <v>243409.01</v>
      </c>
      <c r="E120" s="327">
        <f t="shared" si="56"/>
        <v>243409</v>
      </c>
      <c r="F120" s="235">
        <f t="shared" si="57"/>
        <v>28104</v>
      </c>
      <c r="G120" s="332">
        <f t="shared" si="61"/>
        <v>243409.01</v>
      </c>
      <c r="H120" s="327">
        <f t="shared" si="62"/>
        <v>243409</v>
      </c>
      <c r="I120" s="235">
        <f t="shared" si="63"/>
        <v>28104</v>
      </c>
      <c r="J120" s="332">
        <f t="shared" si="64"/>
        <v>243409.01</v>
      </c>
      <c r="K120" s="327">
        <f t="shared" si="65"/>
        <v>243409</v>
      </c>
      <c r="L120" s="235">
        <f t="shared" si="66"/>
        <v>28104</v>
      </c>
      <c r="M120" s="332">
        <f t="shared" si="67"/>
        <v>243409.01</v>
      </c>
      <c r="N120" s="327">
        <f t="shared" si="68"/>
        <v>243409</v>
      </c>
      <c r="O120" s="235">
        <f t="shared" si="69"/>
        <v>28104</v>
      </c>
      <c r="P120" s="332">
        <f t="shared" si="59"/>
        <v>302507.01</v>
      </c>
      <c r="Q120" s="327">
        <v>302694</v>
      </c>
      <c r="R120" s="235">
        <v>48057.49</v>
      </c>
      <c r="S120" s="332">
        <f t="shared" si="60"/>
        <v>302507.01</v>
      </c>
      <c r="T120" s="327">
        <v>302694</v>
      </c>
      <c r="U120" s="235">
        <v>48057.49</v>
      </c>
      <c r="V120" s="332">
        <f t="shared" si="70"/>
        <v>302507.01</v>
      </c>
      <c r="W120" s="327">
        <f t="shared" si="71"/>
        <v>302694</v>
      </c>
      <c r="X120" s="235">
        <f t="shared" si="72"/>
        <v>48057.49</v>
      </c>
      <c r="Y120" s="332">
        <f t="shared" si="73"/>
        <v>302507.01</v>
      </c>
      <c r="Z120" s="327">
        <f t="shared" si="74"/>
        <v>302694</v>
      </c>
      <c r="AA120" s="235">
        <f t="shared" si="75"/>
        <v>48057.49</v>
      </c>
      <c r="AB120" s="332">
        <f t="shared" si="76"/>
        <v>302507.01</v>
      </c>
      <c r="AC120" s="327">
        <f t="shared" si="77"/>
        <v>302694</v>
      </c>
      <c r="AD120" s="235">
        <f t="shared" si="78"/>
        <v>48057.49</v>
      </c>
      <c r="AE120" s="332">
        <f t="shared" si="79"/>
        <v>302507.01</v>
      </c>
      <c r="AF120" s="327">
        <f t="shared" si="80"/>
        <v>302694</v>
      </c>
      <c r="AG120" s="235">
        <f t="shared" si="81"/>
        <v>48057.49</v>
      </c>
      <c r="AH120" s="332">
        <f t="shared" si="82"/>
        <v>302507.01</v>
      </c>
      <c r="AI120" s="327">
        <f t="shared" si="83"/>
        <v>302694</v>
      </c>
      <c r="AJ120" s="235">
        <f t="shared" si="84"/>
        <v>48057.49</v>
      </c>
    </row>
    <row r="121" spans="1:36" x14ac:dyDescent="0.2">
      <c r="A121" s="332">
        <f t="shared" si="58"/>
        <v>243409.01</v>
      </c>
      <c r="B121" s="330">
        <v>243560</v>
      </c>
      <c r="C121" s="331">
        <v>27838</v>
      </c>
      <c r="D121" s="332">
        <f t="shared" si="55"/>
        <v>243409.01</v>
      </c>
      <c r="E121" s="327">
        <f t="shared" si="56"/>
        <v>243560</v>
      </c>
      <c r="F121" s="235">
        <f t="shared" si="57"/>
        <v>27838</v>
      </c>
      <c r="G121" s="332">
        <f t="shared" si="61"/>
        <v>243409.01</v>
      </c>
      <c r="H121" s="327">
        <f t="shared" si="62"/>
        <v>243560</v>
      </c>
      <c r="I121" s="235">
        <f t="shared" si="63"/>
        <v>27838</v>
      </c>
      <c r="J121" s="332">
        <f t="shared" si="64"/>
        <v>243409.01</v>
      </c>
      <c r="K121" s="327">
        <f t="shared" si="65"/>
        <v>243560</v>
      </c>
      <c r="L121" s="235">
        <f t="shared" si="66"/>
        <v>27838</v>
      </c>
      <c r="M121" s="332">
        <f t="shared" si="67"/>
        <v>243409.01</v>
      </c>
      <c r="N121" s="327">
        <f t="shared" si="68"/>
        <v>243560</v>
      </c>
      <c r="O121" s="235">
        <f t="shared" si="69"/>
        <v>27838</v>
      </c>
      <c r="P121" s="332">
        <f t="shared" si="59"/>
        <v>302694.01</v>
      </c>
      <c r="Q121" s="327">
        <v>302882</v>
      </c>
      <c r="R121" s="235">
        <v>47611.42</v>
      </c>
      <c r="S121" s="332">
        <f t="shared" si="60"/>
        <v>302694.01</v>
      </c>
      <c r="T121" s="327">
        <v>302882</v>
      </c>
      <c r="U121" s="235">
        <v>47611.42</v>
      </c>
      <c r="V121" s="332">
        <f t="shared" si="70"/>
        <v>302694.01</v>
      </c>
      <c r="W121" s="327">
        <f t="shared" si="71"/>
        <v>302882</v>
      </c>
      <c r="X121" s="235">
        <f t="shared" si="72"/>
        <v>47611.42</v>
      </c>
      <c r="Y121" s="332">
        <f t="shared" si="73"/>
        <v>302694.01</v>
      </c>
      <c r="Z121" s="327">
        <f t="shared" si="74"/>
        <v>302882</v>
      </c>
      <c r="AA121" s="235">
        <f t="shared" si="75"/>
        <v>47611.42</v>
      </c>
      <c r="AB121" s="332">
        <f t="shared" si="76"/>
        <v>302694.01</v>
      </c>
      <c r="AC121" s="327">
        <f t="shared" si="77"/>
        <v>302882</v>
      </c>
      <c r="AD121" s="235">
        <f t="shared" si="78"/>
        <v>47611.42</v>
      </c>
      <c r="AE121" s="332">
        <f t="shared" si="79"/>
        <v>302694.01</v>
      </c>
      <c r="AF121" s="327">
        <f t="shared" si="80"/>
        <v>302882</v>
      </c>
      <c r="AG121" s="235">
        <f t="shared" si="81"/>
        <v>47611.42</v>
      </c>
      <c r="AH121" s="332">
        <f t="shared" si="82"/>
        <v>302694.01</v>
      </c>
      <c r="AI121" s="327">
        <f t="shared" si="83"/>
        <v>302882</v>
      </c>
      <c r="AJ121" s="235">
        <f t="shared" si="84"/>
        <v>47611.42</v>
      </c>
    </row>
    <row r="122" spans="1:36" x14ac:dyDescent="0.2">
      <c r="A122" s="332">
        <f t="shared" si="58"/>
        <v>243560.01</v>
      </c>
      <c r="B122" s="330">
        <v>243711</v>
      </c>
      <c r="C122" s="331">
        <v>27575</v>
      </c>
      <c r="D122" s="332">
        <f t="shared" si="55"/>
        <v>243560.01</v>
      </c>
      <c r="E122" s="327">
        <f t="shared" si="56"/>
        <v>243711</v>
      </c>
      <c r="F122" s="235">
        <f t="shared" si="57"/>
        <v>27575</v>
      </c>
      <c r="G122" s="332">
        <f t="shared" si="61"/>
        <v>243560.01</v>
      </c>
      <c r="H122" s="327">
        <f t="shared" si="62"/>
        <v>243711</v>
      </c>
      <c r="I122" s="235">
        <f t="shared" si="63"/>
        <v>27575</v>
      </c>
      <c r="J122" s="332">
        <f t="shared" si="64"/>
        <v>243560.01</v>
      </c>
      <c r="K122" s="327">
        <f t="shared" si="65"/>
        <v>243711</v>
      </c>
      <c r="L122" s="235">
        <f t="shared" si="66"/>
        <v>27575</v>
      </c>
      <c r="M122" s="332">
        <f t="shared" si="67"/>
        <v>243560.01</v>
      </c>
      <c r="N122" s="327">
        <f t="shared" si="68"/>
        <v>243711</v>
      </c>
      <c r="O122" s="235">
        <f t="shared" si="69"/>
        <v>27575</v>
      </c>
      <c r="P122" s="332">
        <f t="shared" si="59"/>
        <v>302882.01</v>
      </c>
      <c r="Q122" s="327">
        <v>303069</v>
      </c>
      <c r="R122" s="235">
        <v>47165.99</v>
      </c>
      <c r="S122" s="332">
        <f t="shared" si="60"/>
        <v>302882.01</v>
      </c>
      <c r="T122" s="327">
        <v>303069</v>
      </c>
      <c r="U122" s="235">
        <v>47165.99</v>
      </c>
      <c r="V122" s="332">
        <f t="shared" si="70"/>
        <v>302882.01</v>
      </c>
      <c r="W122" s="327">
        <f t="shared" si="71"/>
        <v>303069</v>
      </c>
      <c r="X122" s="235">
        <f t="shared" si="72"/>
        <v>47165.99</v>
      </c>
      <c r="Y122" s="332">
        <f t="shared" si="73"/>
        <v>302882.01</v>
      </c>
      <c r="Z122" s="327">
        <f t="shared" si="74"/>
        <v>303069</v>
      </c>
      <c r="AA122" s="235">
        <f t="shared" si="75"/>
        <v>47165.99</v>
      </c>
      <c r="AB122" s="332">
        <f t="shared" si="76"/>
        <v>302882.01</v>
      </c>
      <c r="AC122" s="327">
        <f t="shared" si="77"/>
        <v>303069</v>
      </c>
      <c r="AD122" s="235">
        <f t="shared" si="78"/>
        <v>47165.99</v>
      </c>
      <c r="AE122" s="332">
        <f t="shared" si="79"/>
        <v>302882.01</v>
      </c>
      <c r="AF122" s="327">
        <f t="shared" si="80"/>
        <v>303069</v>
      </c>
      <c r="AG122" s="235">
        <f t="shared" si="81"/>
        <v>47165.99</v>
      </c>
      <c r="AH122" s="332">
        <f t="shared" si="82"/>
        <v>302882.01</v>
      </c>
      <c r="AI122" s="327">
        <f t="shared" si="83"/>
        <v>303069</v>
      </c>
      <c r="AJ122" s="235">
        <f t="shared" si="84"/>
        <v>47165.99</v>
      </c>
    </row>
    <row r="123" spans="1:36" x14ac:dyDescent="0.2">
      <c r="A123" s="332">
        <f t="shared" si="58"/>
        <v>243711.01</v>
      </c>
      <c r="B123" s="330">
        <v>243861</v>
      </c>
      <c r="C123" s="331">
        <v>27311</v>
      </c>
      <c r="D123" s="332">
        <f t="shared" si="55"/>
        <v>243711.01</v>
      </c>
      <c r="E123" s="327">
        <f t="shared" si="56"/>
        <v>243861</v>
      </c>
      <c r="F123" s="235">
        <f t="shared" si="57"/>
        <v>27311</v>
      </c>
      <c r="G123" s="332">
        <f t="shared" si="61"/>
        <v>243711.01</v>
      </c>
      <c r="H123" s="327">
        <f t="shared" si="62"/>
        <v>243861</v>
      </c>
      <c r="I123" s="235">
        <f t="shared" si="63"/>
        <v>27311</v>
      </c>
      <c r="J123" s="332">
        <f t="shared" si="64"/>
        <v>243711.01</v>
      </c>
      <c r="K123" s="327">
        <f t="shared" si="65"/>
        <v>243861</v>
      </c>
      <c r="L123" s="235">
        <f t="shared" si="66"/>
        <v>27311</v>
      </c>
      <c r="M123" s="332">
        <f t="shared" si="67"/>
        <v>243711.01</v>
      </c>
      <c r="N123" s="327">
        <f t="shared" si="68"/>
        <v>243861</v>
      </c>
      <c r="O123" s="235">
        <f t="shared" si="69"/>
        <v>27311</v>
      </c>
      <c r="P123" s="332">
        <f t="shared" si="59"/>
        <v>303069.01</v>
      </c>
      <c r="Q123" s="327">
        <v>303256</v>
      </c>
      <c r="R123" s="235">
        <v>46721.2</v>
      </c>
      <c r="S123" s="332">
        <f t="shared" si="60"/>
        <v>303069.01</v>
      </c>
      <c r="T123" s="327">
        <v>303256</v>
      </c>
      <c r="U123" s="235">
        <v>46721.2</v>
      </c>
      <c r="V123" s="332">
        <f t="shared" si="70"/>
        <v>303069.01</v>
      </c>
      <c r="W123" s="327">
        <f t="shared" si="71"/>
        <v>303256</v>
      </c>
      <c r="X123" s="235">
        <f t="shared" si="72"/>
        <v>46721.2</v>
      </c>
      <c r="Y123" s="332">
        <f t="shared" si="73"/>
        <v>303069.01</v>
      </c>
      <c r="Z123" s="327">
        <f t="shared" si="74"/>
        <v>303256</v>
      </c>
      <c r="AA123" s="235">
        <f t="shared" si="75"/>
        <v>46721.2</v>
      </c>
      <c r="AB123" s="332">
        <f t="shared" si="76"/>
        <v>303069.01</v>
      </c>
      <c r="AC123" s="327">
        <f t="shared" si="77"/>
        <v>303256</v>
      </c>
      <c r="AD123" s="235">
        <f t="shared" si="78"/>
        <v>46721.2</v>
      </c>
      <c r="AE123" s="332">
        <f t="shared" si="79"/>
        <v>303069.01</v>
      </c>
      <c r="AF123" s="327">
        <f t="shared" si="80"/>
        <v>303256</v>
      </c>
      <c r="AG123" s="235">
        <f t="shared" si="81"/>
        <v>46721.2</v>
      </c>
      <c r="AH123" s="332">
        <f t="shared" si="82"/>
        <v>303069.01</v>
      </c>
      <c r="AI123" s="327">
        <f t="shared" si="83"/>
        <v>303256</v>
      </c>
      <c r="AJ123" s="235">
        <f t="shared" si="84"/>
        <v>46721.2</v>
      </c>
    </row>
    <row r="124" spans="1:36" x14ac:dyDescent="0.2">
      <c r="A124" s="332">
        <f t="shared" si="58"/>
        <v>243861.01</v>
      </c>
      <c r="B124" s="330">
        <v>244012</v>
      </c>
      <c r="C124" s="331">
        <v>27048</v>
      </c>
      <c r="D124" s="332">
        <f t="shared" si="55"/>
        <v>243861.01</v>
      </c>
      <c r="E124" s="327">
        <f t="shared" si="56"/>
        <v>244012</v>
      </c>
      <c r="F124" s="235">
        <f t="shared" si="57"/>
        <v>27048</v>
      </c>
      <c r="G124" s="332">
        <f t="shared" si="61"/>
        <v>243861.01</v>
      </c>
      <c r="H124" s="327">
        <f t="shared" si="62"/>
        <v>244012</v>
      </c>
      <c r="I124" s="235">
        <f t="shared" si="63"/>
        <v>27048</v>
      </c>
      <c r="J124" s="332">
        <f t="shared" si="64"/>
        <v>243861.01</v>
      </c>
      <c r="K124" s="327">
        <f t="shared" si="65"/>
        <v>244012</v>
      </c>
      <c r="L124" s="235">
        <f t="shared" si="66"/>
        <v>27048</v>
      </c>
      <c r="M124" s="332">
        <f t="shared" si="67"/>
        <v>243861.01</v>
      </c>
      <c r="N124" s="327">
        <f t="shared" si="68"/>
        <v>244012</v>
      </c>
      <c r="O124" s="235">
        <f t="shared" si="69"/>
        <v>27048</v>
      </c>
      <c r="P124" s="332">
        <f t="shared" si="59"/>
        <v>303256.01</v>
      </c>
      <c r="Q124" s="327">
        <v>303443</v>
      </c>
      <c r="R124" s="235">
        <v>46277.04</v>
      </c>
      <c r="S124" s="332">
        <f t="shared" si="60"/>
        <v>303256.01</v>
      </c>
      <c r="T124" s="327">
        <v>303443</v>
      </c>
      <c r="U124" s="235">
        <v>46277.04</v>
      </c>
      <c r="V124" s="332">
        <f t="shared" si="70"/>
        <v>303256.01</v>
      </c>
      <c r="W124" s="327">
        <f t="shared" si="71"/>
        <v>303443</v>
      </c>
      <c r="X124" s="235">
        <f t="shared" si="72"/>
        <v>46277.04</v>
      </c>
      <c r="Y124" s="332">
        <f t="shared" si="73"/>
        <v>303256.01</v>
      </c>
      <c r="Z124" s="327">
        <f t="shared" si="74"/>
        <v>303443</v>
      </c>
      <c r="AA124" s="235">
        <f t="shared" si="75"/>
        <v>46277.04</v>
      </c>
      <c r="AB124" s="332">
        <f t="shared" si="76"/>
        <v>303256.01</v>
      </c>
      <c r="AC124" s="327">
        <f t="shared" si="77"/>
        <v>303443</v>
      </c>
      <c r="AD124" s="235">
        <f t="shared" si="78"/>
        <v>46277.04</v>
      </c>
      <c r="AE124" s="332">
        <f t="shared" si="79"/>
        <v>303256.01</v>
      </c>
      <c r="AF124" s="327">
        <f t="shared" si="80"/>
        <v>303443</v>
      </c>
      <c r="AG124" s="235">
        <f t="shared" si="81"/>
        <v>46277.04</v>
      </c>
      <c r="AH124" s="332">
        <f t="shared" si="82"/>
        <v>303256.01</v>
      </c>
      <c r="AI124" s="327">
        <f t="shared" si="83"/>
        <v>303443</v>
      </c>
      <c r="AJ124" s="235">
        <f t="shared" si="84"/>
        <v>46277.04</v>
      </c>
    </row>
    <row r="125" spans="1:36" x14ac:dyDescent="0.2">
      <c r="A125" s="332">
        <f t="shared" si="58"/>
        <v>244012.01</v>
      </c>
      <c r="B125" s="330">
        <v>244162</v>
      </c>
      <c r="C125" s="331">
        <v>26784</v>
      </c>
      <c r="D125" s="332">
        <f t="shared" si="55"/>
        <v>244012.01</v>
      </c>
      <c r="E125" s="327">
        <f t="shared" si="56"/>
        <v>244162</v>
      </c>
      <c r="F125" s="235">
        <f t="shared" si="57"/>
        <v>26784</v>
      </c>
      <c r="G125" s="332">
        <f t="shared" si="61"/>
        <v>244012.01</v>
      </c>
      <c r="H125" s="327">
        <f t="shared" si="62"/>
        <v>244162</v>
      </c>
      <c r="I125" s="235">
        <f t="shared" si="63"/>
        <v>26784</v>
      </c>
      <c r="J125" s="332">
        <f t="shared" si="64"/>
        <v>244012.01</v>
      </c>
      <c r="K125" s="327">
        <f t="shared" si="65"/>
        <v>244162</v>
      </c>
      <c r="L125" s="235">
        <f t="shared" si="66"/>
        <v>26784</v>
      </c>
      <c r="M125" s="332">
        <f t="shared" si="67"/>
        <v>244012.01</v>
      </c>
      <c r="N125" s="327">
        <f t="shared" si="68"/>
        <v>244162</v>
      </c>
      <c r="O125" s="235">
        <f t="shared" si="69"/>
        <v>26784</v>
      </c>
      <c r="P125" s="332">
        <f t="shared" si="59"/>
        <v>303443.01</v>
      </c>
      <c r="Q125" s="327">
        <v>303630</v>
      </c>
      <c r="R125" s="235">
        <v>45833.5</v>
      </c>
      <c r="S125" s="332">
        <f t="shared" si="60"/>
        <v>303443.01</v>
      </c>
      <c r="T125" s="327">
        <v>303630</v>
      </c>
      <c r="U125" s="235">
        <v>45833.5</v>
      </c>
      <c r="V125" s="332">
        <f t="shared" si="70"/>
        <v>303443.01</v>
      </c>
      <c r="W125" s="327">
        <f t="shared" si="71"/>
        <v>303630</v>
      </c>
      <c r="X125" s="235">
        <f t="shared" si="72"/>
        <v>45833.5</v>
      </c>
      <c r="Y125" s="332">
        <f t="shared" si="73"/>
        <v>303443.01</v>
      </c>
      <c r="Z125" s="327">
        <f t="shared" si="74"/>
        <v>303630</v>
      </c>
      <c r="AA125" s="235">
        <f t="shared" si="75"/>
        <v>45833.5</v>
      </c>
      <c r="AB125" s="332">
        <f t="shared" si="76"/>
        <v>303443.01</v>
      </c>
      <c r="AC125" s="327">
        <f t="shared" si="77"/>
        <v>303630</v>
      </c>
      <c r="AD125" s="235">
        <f t="shared" si="78"/>
        <v>45833.5</v>
      </c>
      <c r="AE125" s="332">
        <f t="shared" si="79"/>
        <v>303443.01</v>
      </c>
      <c r="AF125" s="327">
        <f t="shared" si="80"/>
        <v>303630</v>
      </c>
      <c r="AG125" s="235">
        <f t="shared" si="81"/>
        <v>45833.5</v>
      </c>
      <c r="AH125" s="332">
        <f t="shared" si="82"/>
        <v>303443.01</v>
      </c>
      <c r="AI125" s="327">
        <f t="shared" si="83"/>
        <v>303630</v>
      </c>
      <c r="AJ125" s="235">
        <f t="shared" si="84"/>
        <v>45833.5</v>
      </c>
    </row>
    <row r="126" spans="1:36" x14ac:dyDescent="0.2">
      <c r="A126" s="332">
        <f t="shared" si="58"/>
        <v>244162.01</v>
      </c>
      <c r="B126" s="330">
        <v>244313</v>
      </c>
      <c r="C126" s="331">
        <v>26520</v>
      </c>
      <c r="D126" s="332">
        <f t="shared" si="55"/>
        <v>244162.01</v>
      </c>
      <c r="E126" s="327">
        <f t="shared" si="56"/>
        <v>244313</v>
      </c>
      <c r="F126" s="235">
        <f t="shared" si="57"/>
        <v>26520</v>
      </c>
      <c r="G126" s="332">
        <f t="shared" si="61"/>
        <v>244162.01</v>
      </c>
      <c r="H126" s="327">
        <f t="shared" si="62"/>
        <v>244313</v>
      </c>
      <c r="I126" s="235">
        <f t="shared" si="63"/>
        <v>26520</v>
      </c>
      <c r="J126" s="332">
        <f t="shared" si="64"/>
        <v>244162.01</v>
      </c>
      <c r="K126" s="327">
        <f t="shared" si="65"/>
        <v>244313</v>
      </c>
      <c r="L126" s="235">
        <f t="shared" si="66"/>
        <v>26520</v>
      </c>
      <c r="M126" s="332">
        <f t="shared" si="67"/>
        <v>244162.01</v>
      </c>
      <c r="N126" s="327">
        <f t="shared" si="68"/>
        <v>244313</v>
      </c>
      <c r="O126" s="235">
        <f t="shared" si="69"/>
        <v>26520</v>
      </c>
      <c r="P126" s="332">
        <f t="shared" si="59"/>
        <v>303630.01</v>
      </c>
      <c r="Q126" s="327">
        <v>303818</v>
      </c>
      <c r="R126" s="235">
        <v>45390.58</v>
      </c>
      <c r="S126" s="332">
        <f t="shared" si="60"/>
        <v>303630.01</v>
      </c>
      <c r="T126" s="327">
        <v>303818</v>
      </c>
      <c r="U126" s="235">
        <v>45390.58</v>
      </c>
      <c r="V126" s="332">
        <f t="shared" si="70"/>
        <v>303630.01</v>
      </c>
      <c r="W126" s="327">
        <f t="shared" si="71"/>
        <v>303818</v>
      </c>
      <c r="X126" s="235">
        <f t="shared" si="72"/>
        <v>45390.58</v>
      </c>
      <c r="Y126" s="332">
        <f t="shared" si="73"/>
        <v>303630.01</v>
      </c>
      <c r="Z126" s="327">
        <f t="shared" si="74"/>
        <v>303818</v>
      </c>
      <c r="AA126" s="235">
        <f t="shared" si="75"/>
        <v>45390.58</v>
      </c>
      <c r="AB126" s="332">
        <f t="shared" si="76"/>
        <v>303630.01</v>
      </c>
      <c r="AC126" s="327">
        <f t="shared" si="77"/>
        <v>303818</v>
      </c>
      <c r="AD126" s="235">
        <f t="shared" si="78"/>
        <v>45390.58</v>
      </c>
      <c r="AE126" s="332">
        <f t="shared" si="79"/>
        <v>303630.01</v>
      </c>
      <c r="AF126" s="327">
        <f t="shared" si="80"/>
        <v>303818</v>
      </c>
      <c r="AG126" s="235">
        <f t="shared" si="81"/>
        <v>45390.58</v>
      </c>
      <c r="AH126" s="332">
        <f t="shared" si="82"/>
        <v>303630.01</v>
      </c>
      <c r="AI126" s="327">
        <f t="shared" si="83"/>
        <v>303818</v>
      </c>
      <c r="AJ126" s="235">
        <f t="shared" si="84"/>
        <v>45390.58</v>
      </c>
    </row>
    <row r="127" spans="1:36" x14ac:dyDescent="0.2">
      <c r="A127" s="332">
        <f t="shared" si="58"/>
        <v>244313.01</v>
      </c>
      <c r="B127" s="330">
        <v>244464</v>
      </c>
      <c r="C127" s="331">
        <v>26258</v>
      </c>
      <c r="D127" s="332">
        <f t="shared" si="55"/>
        <v>244313.01</v>
      </c>
      <c r="E127" s="327">
        <f t="shared" si="56"/>
        <v>244464</v>
      </c>
      <c r="F127" s="235">
        <f t="shared" si="57"/>
        <v>26258</v>
      </c>
      <c r="G127" s="332">
        <f t="shared" si="61"/>
        <v>244313.01</v>
      </c>
      <c r="H127" s="327">
        <f t="shared" si="62"/>
        <v>244464</v>
      </c>
      <c r="I127" s="235">
        <f t="shared" si="63"/>
        <v>26258</v>
      </c>
      <c r="J127" s="332">
        <f t="shared" si="64"/>
        <v>244313.01</v>
      </c>
      <c r="K127" s="327">
        <f t="shared" si="65"/>
        <v>244464</v>
      </c>
      <c r="L127" s="235">
        <f t="shared" si="66"/>
        <v>26258</v>
      </c>
      <c r="M127" s="332">
        <f t="shared" si="67"/>
        <v>244313.01</v>
      </c>
      <c r="N127" s="327">
        <f t="shared" si="68"/>
        <v>244464</v>
      </c>
      <c r="O127" s="235">
        <f t="shared" si="69"/>
        <v>26258</v>
      </c>
      <c r="P127" s="332">
        <f t="shared" si="59"/>
        <v>303818.01</v>
      </c>
      <c r="Q127" s="327">
        <v>304005</v>
      </c>
      <c r="R127" s="235">
        <v>44948.27</v>
      </c>
      <c r="S127" s="332">
        <f t="shared" si="60"/>
        <v>303818.01</v>
      </c>
      <c r="T127" s="327">
        <v>304005</v>
      </c>
      <c r="U127" s="235">
        <v>44948.27</v>
      </c>
      <c r="V127" s="332">
        <f t="shared" si="70"/>
        <v>303818.01</v>
      </c>
      <c r="W127" s="327">
        <f t="shared" si="71"/>
        <v>304005</v>
      </c>
      <c r="X127" s="235">
        <f t="shared" si="72"/>
        <v>44948.27</v>
      </c>
      <c r="Y127" s="332">
        <f t="shared" si="73"/>
        <v>303818.01</v>
      </c>
      <c r="Z127" s="327">
        <f t="shared" si="74"/>
        <v>304005</v>
      </c>
      <c r="AA127" s="235">
        <f t="shared" si="75"/>
        <v>44948.27</v>
      </c>
      <c r="AB127" s="332">
        <f t="shared" si="76"/>
        <v>303818.01</v>
      </c>
      <c r="AC127" s="327">
        <f t="shared" si="77"/>
        <v>304005</v>
      </c>
      <c r="AD127" s="235">
        <f t="shared" si="78"/>
        <v>44948.27</v>
      </c>
      <c r="AE127" s="332">
        <f t="shared" si="79"/>
        <v>303818.01</v>
      </c>
      <c r="AF127" s="327">
        <f t="shared" si="80"/>
        <v>304005</v>
      </c>
      <c r="AG127" s="235">
        <f t="shared" si="81"/>
        <v>44948.27</v>
      </c>
      <c r="AH127" s="332">
        <f t="shared" si="82"/>
        <v>303818.01</v>
      </c>
      <c r="AI127" s="327">
        <f t="shared" si="83"/>
        <v>304005</v>
      </c>
      <c r="AJ127" s="235">
        <f t="shared" si="84"/>
        <v>44948.27</v>
      </c>
    </row>
    <row r="128" spans="1:36" x14ac:dyDescent="0.2">
      <c r="A128" s="332">
        <f t="shared" si="58"/>
        <v>244464.01</v>
      </c>
      <c r="B128" s="330">
        <v>244614</v>
      </c>
      <c r="C128" s="331">
        <v>25996</v>
      </c>
      <c r="D128" s="332">
        <f t="shared" si="55"/>
        <v>244464.01</v>
      </c>
      <c r="E128" s="327">
        <f t="shared" si="56"/>
        <v>244614</v>
      </c>
      <c r="F128" s="235">
        <f t="shared" si="57"/>
        <v>25996</v>
      </c>
      <c r="G128" s="332">
        <f t="shared" si="61"/>
        <v>244464.01</v>
      </c>
      <c r="H128" s="327">
        <f t="shared" si="62"/>
        <v>244614</v>
      </c>
      <c r="I128" s="235">
        <f t="shared" si="63"/>
        <v>25996</v>
      </c>
      <c r="J128" s="332">
        <f t="shared" si="64"/>
        <v>244464.01</v>
      </c>
      <c r="K128" s="327">
        <f t="shared" si="65"/>
        <v>244614</v>
      </c>
      <c r="L128" s="235">
        <f t="shared" si="66"/>
        <v>25996</v>
      </c>
      <c r="M128" s="332">
        <f t="shared" si="67"/>
        <v>244464.01</v>
      </c>
      <c r="N128" s="327">
        <f t="shared" si="68"/>
        <v>244614</v>
      </c>
      <c r="O128" s="235">
        <f t="shared" si="69"/>
        <v>25996</v>
      </c>
      <c r="P128" s="332">
        <f t="shared" si="59"/>
        <v>304005.01</v>
      </c>
      <c r="Q128" s="327">
        <v>304192</v>
      </c>
      <c r="R128" s="235">
        <v>44506.57</v>
      </c>
      <c r="S128" s="332">
        <f t="shared" si="60"/>
        <v>304005.01</v>
      </c>
      <c r="T128" s="327">
        <v>304192</v>
      </c>
      <c r="U128" s="235">
        <v>44506.57</v>
      </c>
      <c r="V128" s="332">
        <f t="shared" si="70"/>
        <v>304005.01</v>
      </c>
      <c r="W128" s="327">
        <f t="shared" si="71"/>
        <v>304192</v>
      </c>
      <c r="X128" s="235">
        <f t="shared" si="72"/>
        <v>44506.57</v>
      </c>
      <c r="Y128" s="332">
        <f t="shared" si="73"/>
        <v>304005.01</v>
      </c>
      <c r="Z128" s="327">
        <f t="shared" si="74"/>
        <v>304192</v>
      </c>
      <c r="AA128" s="235">
        <f t="shared" si="75"/>
        <v>44506.57</v>
      </c>
      <c r="AB128" s="332">
        <f t="shared" si="76"/>
        <v>304005.01</v>
      </c>
      <c r="AC128" s="327">
        <f t="shared" si="77"/>
        <v>304192</v>
      </c>
      <c r="AD128" s="235">
        <f t="shared" si="78"/>
        <v>44506.57</v>
      </c>
      <c r="AE128" s="332">
        <f t="shared" si="79"/>
        <v>304005.01</v>
      </c>
      <c r="AF128" s="327">
        <f t="shared" si="80"/>
        <v>304192</v>
      </c>
      <c r="AG128" s="235">
        <f t="shared" si="81"/>
        <v>44506.57</v>
      </c>
      <c r="AH128" s="332">
        <f t="shared" si="82"/>
        <v>304005.01</v>
      </c>
      <c r="AI128" s="327">
        <f t="shared" si="83"/>
        <v>304192</v>
      </c>
      <c r="AJ128" s="235">
        <f t="shared" si="84"/>
        <v>44506.57</v>
      </c>
    </row>
    <row r="129" spans="1:36" x14ac:dyDescent="0.2">
      <c r="A129" s="332">
        <f t="shared" si="58"/>
        <v>244614.01</v>
      </c>
      <c r="B129" s="330">
        <v>244765</v>
      </c>
      <c r="C129" s="331">
        <v>25734</v>
      </c>
      <c r="D129" s="332">
        <f t="shared" si="55"/>
        <v>244614.01</v>
      </c>
      <c r="E129" s="327">
        <f t="shared" si="56"/>
        <v>244765</v>
      </c>
      <c r="F129" s="235">
        <f t="shared" si="57"/>
        <v>25734</v>
      </c>
      <c r="G129" s="332">
        <f t="shared" si="61"/>
        <v>244614.01</v>
      </c>
      <c r="H129" s="327">
        <f t="shared" si="62"/>
        <v>244765</v>
      </c>
      <c r="I129" s="235">
        <f t="shared" si="63"/>
        <v>25734</v>
      </c>
      <c r="J129" s="332">
        <f t="shared" si="64"/>
        <v>244614.01</v>
      </c>
      <c r="K129" s="327">
        <f t="shared" si="65"/>
        <v>244765</v>
      </c>
      <c r="L129" s="235">
        <f t="shared" si="66"/>
        <v>25734</v>
      </c>
      <c r="M129" s="332">
        <f t="shared" si="67"/>
        <v>244614.01</v>
      </c>
      <c r="N129" s="327">
        <f t="shared" si="68"/>
        <v>244765</v>
      </c>
      <c r="O129" s="235">
        <f t="shared" si="69"/>
        <v>25734</v>
      </c>
      <c r="P129" s="332">
        <f t="shared" si="59"/>
        <v>304192.01</v>
      </c>
      <c r="Q129" s="327">
        <v>304379</v>
      </c>
      <c r="R129" s="235">
        <v>44065.46</v>
      </c>
      <c r="S129" s="332">
        <f t="shared" si="60"/>
        <v>304192.01</v>
      </c>
      <c r="T129" s="327">
        <v>304379</v>
      </c>
      <c r="U129" s="235">
        <v>44065.46</v>
      </c>
      <c r="V129" s="332">
        <f t="shared" si="70"/>
        <v>304192.01</v>
      </c>
      <c r="W129" s="327">
        <f t="shared" si="71"/>
        <v>304379</v>
      </c>
      <c r="X129" s="235">
        <f t="shared" si="72"/>
        <v>44065.46</v>
      </c>
      <c r="Y129" s="332">
        <f t="shared" si="73"/>
        <v>304192.01</v>
      </c>
      <c r="Z129" s="327">
        <f t="shared" si="74"/>
        <v>304379</v>
      </c>
      <c r="AA129" s="235">
        <f t="shared" si="75"/>
        <v>44065.46</v>
      </c>
      <c r="AB129" s="332">
        <f t="shared" si="76"/>
        <v>304192.01</v>
      </c>
      <c r="AC129" s="327">
        <f t="shared" si="77"/>
        <v>304379</v>
      </c>
      <c r="AD129" s="235">
        <f t="shared" si="78"/>
        <v>44065.46</v>
      </c>
      <c r="AE129" s="332">
        <f t="shared" si="79"/>
        <v>304192.01</v>
      </c>
      <c r="AF129" s="327">
        <f t="shared" si="80"/>
        <v>304379</v>
      </c>
      <c r="AG129" s="235">
        <f t="shared" si="81"/>
        <v>44065.46</v>
      </c>
      <c r="AH129" s="332">
        <f t="shared" si="82"/>
        <v>304192.01</v>
      </c>
      <c r="AI129" s="327">
        <f t="shared" si="83"/>
        <v>304379</v>
      </c>
      <c r="AJ129" s="235">
        <f t="shared" si="84"/>
        <v>44065.46</v>
      </c>
    </row>
    <row r="130" spans="1:36" x14ac:dyDescent="0.2">
      <c r="A130" s="332">
        <f t="shared" si="58"/>
        <v>244765.01</v>
      </c>
      <c r="B130" s="330">
        <v>244916</v>
      </c>
      <c r="C130" s="331">
        <v>25472</v>
      </c>
      <c r="D130" s="332">
        <f t="shared" si="55"/>
        <v>244765.01</v>
      </c>
      <c r="E130" s="327">
        <f t="shared" si="56"/>
        <v>244916</v>
      </c>
      <c r="F130" s="235">
        <f t="shared" si="57"/>
        <v>25472</v>
      </c>
      <c r="G130" s="332">
        <f t="shared" si="61"/>
        <v>244765.01</v>
      </c>
      <c r="H130" s="327">
        <f t="shared" si="62"/>
        <v>244916</v>
      </c>
      <c r="I130" s="235">
        <f t="shared" si="63"/>
        <v>25472</v>
      </c>
      <c r="J130" s="332">
        <f t="shared" si="64"/>
        <v>244765.01</v>
      </c>
      <c r="K130" s="327">
        <f t="shared" si="65"/>
        <v>244916</v>
      </c>
      <c r="L130" s="235">
        <f t="shared" si="66"/>
        <v>25472</v>
      </c>
      <c r="M130" s="332">
        <f t="shared" si="67"/>
        <v>244765.01</v>
      </c>
      <c r="N130" s="327">
        <f t="shared" si="68"/>
        <v>244916</v>
      </c>
      <c r="O130" s="235">
        <f t="shared" si="69"/>
        <v>25472</v>
      </c>
      <c r="P130" s="332">
        <f t="shared" si="59"/>
        <v>304379.01</v>
      </c>
      <c r="Q130" s="327">
        <v>304566</v>
      </c>
      <c r="R130" s="235">
        <v>43624.95</v>
      </c>
      <c r="S130" s="332">
        <f t="shared" si="60"/>
        <v>304379.01</v>
      </c>
      <c r="T130" s="327">
        <v>304566</v>
      </c>
      <c r="U130" s="235">
        <v>43624.95</v>
      </c>
      <c r="V130" s="332">
        <f t="shared" si="70"/>
        <v>304379.01</v>
      </c>
      <c r="W130" s="327">
        <f t="shared" si="71"/>
        <v>304566</v>
      </c>
      <c r="X130" s="235">
        <f t="shared" si="72"/>
        <v>43624.95</v>
      </c>
      <c r="Y130" s="332">
        <f t="shared" si="73"/>
        <v>304379.01</v>
      </c>
      <c r="Z130" s="327">
        <f t="shared" si="74"/>
        <v>304566</v>
      </c>
      <c r="AA130" s="235">
        <f t="shared" si="75"/>
        <v>43624.95</v>
      </c>
      <c r="AB130" s="332">
        <f t="shared" si="76"/>
        <v>304379.01</v>
      </c>
      <c r="AC130" s="327">
        <f t="shared" si="77"/>
        <v>304566</v>
      </c>
      <c r="AD130" s="235">
        <f t="shared" si="78"/>
        <v>43624.95</v>
      </c>
      <c r="AE130" s="332">
        <f t="shared" si="79"/>
        <v>304379.01</v>
      </c>
      <c r="AF130" s="327">
        <f t="shared" si="80"/>
        <v>304566</v>
      </c>
      <c r="AG130" s="235">
        <f t="shared" si="81"/>
        <v>43624.95</v>
      </c>
      <c r="AH130" s="332">
        <f t="shared" si="82"/>
        <v>304379.01</v>
      </c>
      <c r="AI130" s="327">
        <f t="shared" si="83"/>
        <v>304566</v>
      </c>
      <c r="AJ130" s="235">
        <f t="shared" si="84"/>
        <v>43624.95</v>
      </c>
    </row>
    <row r="131" spans="1:36" x14ac:dyDescent="0.2">
      <c r="A131" s="332">
        <f t="shared" si="58"/>
        <v>244916.01</v>
      </c>
      <c r="B131" s="330">
        <v>245066</v>
      </c>
      <c r="C131" s="331">
        <v>25212</v>
      </c>
      <c r="D131" s="332">
        <f t="shared" si="55"/>
        <v>244916.01</v>
      </c>
      <c r="E131" s="327">
        <f t="shared" si="56"/>
        <v>245066</v>
      </c>
      <c r="F131" s="235">
        <f t="shared" si="57"/>
        <v>25212</v>
      </c>
      <c r="G131" s="332">
        <f t="shared" si="61"/>
        <v>244916.01</v>
      </c>
      <c r="H131" s="327">
        <f t="shared" si="62"/>
        <v>245066</v>
      </c>
      <c r="I131" s="235">
        <f t="shared" si="63"/>
        <v>25212</v>
      </c>
      <c r="J131" s="332">
        <f t="shared" si="64"/>
        <v>244916.01</v>
      </c>
      <c r="K131" s="327">
        <f t="shared" si="65"/>
        <v>245066</v>
      </c>
      <c r="L131" s="235">
        <f t="shared" si="66"/>
        <v>25212</v>
      </c>
      <c r="M131" s="332">
        <f t="shared" si="67"/>
        <v>244916.01</v>
      </c>
      <c r="N131" s="327">
        <f t="shared" si="68"/>
        <v>245066</v>
      </c>
      <c r="O131" s="235">
        <f t="shared" si="69"/>
        <v>25212</v>
      </c>
      <c r="P131" s="332">
        <f t="shared" si="59"/>
        <v>304566.01</v>
      </c>
      <c r="Q131" s="327">
        <v>304754</v>
      </c>
      <c r="R131" s="235">
        <v>43185.04</v>
      </c>
      <c r="S131" s="332">
        <f t="shared" si="60"/>
        <v>304566.01</v>
      </c>
      <c r="T131" s="327">
        <v>304754</v>
      </c>
      <c r="U131" s="235">
        <v>43185.04</v>
      </c>
      <c r="V131" s="332">
        <f t="shared" si="70"/>
        <v>304566.01</v>
      </c>
      <c r="W131" s="327">
        <f t="shared" si="71"/>
        <v>304754</v>
      </c>
      <c r="X131" s="235">
        <f t="shared" si="72"/>
        <v>43185.04</v>
      </c>
      <c r="Y131" s="332">
        <f t="shared" si="73"/>
        <v>304566.01</v>
      </c>
      <c r="Z131" s="327">
        <f t="shared" si="74"/>
        <v>304754</v>
      </c>
      <c r="AA131" s="235">
        <f t="shared" si="75"/>
        <v>43185.04</v>
      </c>
      <c r="AB131" s="332">
        <f t="shared" si="76"/>
        <v>304566.01</v>
      </c>
      <c r="AC131" s="327">
        <f t="shared" si="77"/>
        <v>304754</v>
      </c>
      <c r="AD131" s="235">
        <f t="shared" si="78"/>
        <v>43185.04</v>
      </c>
      <c r="AE131" s="332">
        <f t="shared" si="79"/>
        <v>304566.01</v>
      </c>
      <c r="AF131" s="327">
        <f t="shared" si="80"/>
        <v>304754</v>
      </c>
      <c r="AG131" s="235">
        <f t="shared" si="81"/>
        <v>43185.04</v>
      </c>
      <c r="AH131" s="332">
        <f t="shared" si="82"/>
        <v>304566.01</v>
      </c>
      <c r="AI131" s="327">
        <f t="shared" si="83"/>
        <v>304754</v>
      </c>
      <c r="AJ131" s="235">
        <f t="shared" si="84"/>
        <v>43185.04</v>
      </c>
    </row>
    <row r="132" spans="1:36" x14ac:dyDescent="0.2">
      <c r="A132" s="332">
        <f t="shared" si="58"/>
        <v>245066.01</v>
      </c>
      <c r="B132" s="330">
        <v>245217</v>
      </c>
      <c r="C132" s="331">
        <v>24951</v>
      </c>
      <c r="D132" s="332">
        <f t="shared" ref="D132:D195" si="85">+A132</f>
        <v>245066.01</v>
      </c>
      <c r="E132" s="327">
        <f t="shared" ref="E132:E195" si="86">+B132</f>
        <v>245217</v>
      </c>
      <c r="F132" s="235">
        <f t="shared" ref="F132:F195" si="87">+C132</f>
        <v>24951</v>
      </c>
      <c r="G132" s="332">
        <f t="shared" si="61"/>
        <v>245066.01</v>
      </c>
      <c r="H132" s="327">
        <f t="shared" si="62"/>
        <v>245217</v>
      </c>
      <c r="I132" s="235">
        <f t="shared" si="63"/>
        <v>24951</v>
      </c>
      <c r="J132" s="332">
        <f t="shared" si="64"/>
        <v>245066.01</v>
      </c>
      <c r="K132" s="327">
        <f t="shared" si="65"/>
        <v>245217</v>
      </c>
      <c r="L132" s="235">
        <f t="shared" si="66"/>
        <v>24951</v>
      </c>
      <c r="M132" s="332">
        <f t="shared" si="67"/>
        <v>245066.01</v>
      </c>
      <c r="N132" s="327">
        <f t="shared" si="68"/>
        <v>245217</v>
      </c>
      <c r="O132" s="235">
        <f t="shared" si="69"/>
        <v>24951</v>
      </c>
      <c r="P132" s="332">
        <f t="shared" si="59"/>
        <v>304754.01</v>
      </c>
      <c r="Q132" s="327">
        <v>304941</v>
      </c>
      <c r="R132" s="235">
        <v>42745.7</v>
      </c>
      <c r="S132" s="332">
        <f t="shared" si="60"/>
        <v>304754.01</v>
      </c>
      <c r="T132" s="327">
        <v>304941</v>
      </c>
      <c r="U132" s="235">
        <v>42745.7</v>
      </c>
      <c r="V132" s="332">
        <f t="shared" si="70"/>
        <v>304754.01</v>
      </c>
      <c r="W132" s="327">
        <f t="shared" si="71"/>
        <v>304941</v>
      </c>
      <c r="X132" s="235">
        <f t="shared" si="72"/>
        <v>42745.7</v>
      </c>
      <c r="Y132" s="332">
        <f t="shared" si="73"/>
        <v>304754.01</v>
      </c>
      <c r="Z132" s="327">
        <f t="shared" si="74"/>
        <v>304941</v>
      </c>
      <c r="AA132" s="235">
        <f t="shared" si="75"/>
        <v>42745.7</v>
      </c>
      <c r="AB132" s="332">
        <f t="shared" si="76"/>
        <v>304754.01</v>
      </c>
      <c r="AC132" s="327">
        <f t="shared" si="77"/>
        <v>304941</v>
      </c>
      <c r="AD132" s="235">
        <f t="shared" si="78"/>
        <v>42745.7</v>
      </c>
      <c r="AE132" s="332">
        <f t="shared" si="79"/>
        <v>304754.01</v>
      </c>
      <c r="AF132" s="327">
        <f t="shared" si="80"/>
        <v>304941</v>
      </c>
      <c r="AG132" s="235">
        <f t="shared" si="81"/>
        <v>42745.7</v>
      </c>
      <c r="AH132" s="332">
        <f t="shared" si="82"/>
        <v>304754.01</v>
      </c>
      <c r="AI132" s="327">
        <f t="shared" si="83"/>
        <v>304941</v>
      </c>
      <c r="AJ132" s="235">
        <f t="shared" si="84"/>
        <v>42745.7</v>
      </c>
    </row>
    <row r="133" spans="1:36" x14ac:dyDescent="0.2">
      <c r="A133" s="332">
        <f t="shared" si="58"/>
        <v>245217.01</v>
      </c>
      <c r="B133" s="330">
        <v>245367</v>
      </c>
      <c r="C133" s="331">
        <v>24690</v>
      </c>
      <c r="D133" s="332">
        <f t="shared" si="85"/>
        <v>245217.01</v>
      </c>
      <c r="E133" s="327">
        <f t="shared" si="86"/>
        <v>245367</v>
      </c>
      <c r="F133" s="235">
        <f t="shared" si="87"/>
        <v>24690</v>
      </c>
      <c r="G133" s="332">
        <f t="shared" si="61"/>
        <v>245217.01</v>
      </c>
      <c r="H133" s="327">
        <f t="shared" si="62"/>
        <v>245367</v>
      </c>
      <c r="I133" s="235">
        <f t="shared" si="63"/>
        <v>24690</v>
      </c>
      <c r="J133" s="332">
        <f t="shared" si="64"/>
        <v>245217.01</v>
      </c>
      <c r="K133" s="327">
        <f t="shared" si="65"/>
        <v>245367</v>
      </c>
      <c r="L133" s="235">
        <f t="shared" si="66"/>
        <v>24690</v>
      </c>
      <c r="M133" s="332">
        <f t="shared" si="67"/>
        <v>245217.01</v>
      </c>
      <c r="N133" s="327">
        <f t="shared" si="68"/>
        <v>245367</v>
      </c>
      <c r="O133" s="235">
        <f t="shared" si="69"/>
        <v>24690</v>
      </c>
      <c r="P133" s="332">
        <f t="shared" si="59"/>
        <v>304941.01</v>
      </c>
      <c r="Q133" s="327">
        <v>305128</v>
      </c>
      <c r="R133" s="235">
        <v>42306.94</v>
      </c>
      <c r="S133" s="332">
        <f t="shared" si="60"/>
        <v>304941.01</v>
      </c>
      <c r="T133" s="327">
        <v>305128</v>
      </c>
      <c r="U133" s="235">
        <v>42306.94</v>
      </c>
      <c r="V133" s="332">
        <f t="shared" si="70"/>
        <v>304941.01</v>
      </c>
      <c r="W133" s="327">
        <f t="shared" si="71"/>
        <v>305128</v>
      </c>
      <c r="X133" s="235">
        <f t="shared" si="72"/>
        <v>42306.94</v>
      </c>
      <c r="Y133" s="332">
        <f t="shared" si="73"/>
        <v>304941.01</v>
      </c>
      <c r="Z133" s="327">
        <f t="shared" si="74"/>
        <v>305128</v>
      </c>
      <c r="AA133" s="235">
        <f t="shared" si="75"/>
        <v>42306.94</v>
      </c>
      <c r="AB133" s="332">
        <f t="shared" si="76"/>
        <v>304941.01</v>
      </c>
      <c r="AC133" s="327">
        <f t="shared" si="77"/>
        <v>305128</v>
      </c>
      <c r="AD133" s="235">
        <f t="shared" si="78"/>
        <v>42306.94</v>
      </c>
      <c r="AE133" s="332">
        <f t="shared" si="79"/>
        <v>304941.01</v>
      </c>
      <c r="AF133" s="327">
        <f t="shared" si="80"/>
        <v>305128</v>
      </c>
      <c r="AG133" s="235">
        <f t="shared" si="81"/>
        <v>42306.94</v>
      </c>
      <c r="AH133" s="332">
        <f t="shared" si="82"/>
        <v>304941.01</v>
      </c>
      <c r="AI133" s="327">
        <f t="shared" si="83"/>
        <v>305128</v>
      </c>
      <c r="AJ133" s="235">
        <f t="shared" si="84"/>
        <v>42306.94</v>
      </c>
    </row>
    <row r="134" spans="1:36" x14ac:dyDescent="0.2">
      <c r="A134" s="332">
        <f t="shared" ref="A134:A197" si="88">+B133+0.01</f>
        <v>245367.01</v>
      </c>
      <c r="B134" s="330">
        <v>245518</v>
      </c>
      <c r="C134" s="331">
        <v>24430</v>
      </c>
      <c r="D134" s="332">
        <f t="shared" si="85"/>
        <v>245367.01</v>
      </c>
      <c r="E134" s="327">
        <f t="shared" si="86"/>
        <v>245518</v>
      </c>
      <c r="F134" s="235">
        <f t="shared" si="87"/>
        <v>24430</v>
      </c>
      <c r="G134" s="332">
        <f t="shared" si="61"/>
        <v>245367.01</v>
      </c>
      <c r="H134" s="327">
        <f t="shared" si="62"/>
        <v>245518</v>
      </c>
      <c r="I134" s="235">
        <f t="shared" si="63"/>
        <v>24430</v>
      </c>
      <c r="J134" s="332">
        <f t="shared" si="64"/>
        <v>245367.01</v>
      </c>
      <c r="K134" s="327">
        <f t="shared" si="65"/>
        <v>245518</v>
      </c>
      <c r="L134" s="235">
        <f t="shared" si="66"/>
        <v>24430</v>
      </c>
      <c r="M134" s="332">
        <f t="shared" si="67"/>
        <v>245367.01</v>
      </c>
      <c r="N134" s="327">
        <f t="shared" si="68"/>
        <v>245518</v>
      </c>
      <c r="O134" s="235">
        <f t="shared" si="69"/>
        <v>24430</v>
      </c>
      <c r="P134" s="332">
        <f t="shared" ref="P134:P197" si="89">+Q133+0.01</f>
        <v>305128.01</v>
      </c>
      <c r="Q134" s="327">
        <v>305315</v>
      </c>
      <c r="R134" s="235">
        <v>41868.76</v>
      </c>
      <c r="S134" s="332">
        <f t="shared" ref="S134:S197" si="90">+T133+0.01</f>
        <v>305128.01</v>
      </c>
      <c r="T134" s="327">
        <v>305315</v>
      </c>
      <c r="U134" s="235">
        <v>41868.76</v>
      </c>
      <c r="V134" s="332">
        <f t="shared" si="70"/>
        <v>305128.01</v>
      </c>
      <c r="W134" s="327">
        <f t="shared" si="71"/>
        <v>305315</v>
      </c>
      <c r="X134" s="235">
        <f t="shared" si="72"/>
        <v>41868.76</v>
      </c>
      <c r="Y134" s="332">
        <f t="shared" si="73"/>
        <v>305128.01</v>
      </c>
      <c r="Z134" s="327">
        <f t="shared" si="74"/>
        <v>305315</v>
      </c>
      <c r="AA134" s="235">
        <f t="shared" si="75"/>
        <v>41868.76</v>
      </c>
      <c r="AB134" s="332">
        <f t="shared" si="76"/>
        <v>305128.01</v>
      </c>
      <c r="AC134" s="327">
        <f t="shared" si="77"/>
        <v>305315</v>
      </c>
      <c r="AD134" s="235">
        <f t="shared" si="78"/>
        <v>41868.76</v>
      </c>
      <c r="AE134" s="332">
        <f t="shared" si="79"/>
        <v>305128.01</v>
      </c>
      <c r="AF134" s="327">
        <f t="shared" si="80"/>
        <v>305315</v>
      </c>
      <c r="AG134" s="235">
        <f t="shared" si="81"/>
        <v>41868.76</v>
      </c>
      <c r="AH134" s="332">
        <f t="shared" si="82"/>
        <v>305128.01</v>
      </c>
      <c r="AI134" s="327">
        <f t="shared" si="83"/>
        <v>305315</v>
      </c>
      <c r="AJ134" s="235">
        <f t="shared" si="84"/>
        <v>41868.76</v>
      </c>
    </row>
    <row r="135" spans="1:36" x14ac:dyDescent="0.2">
      <c r="A135" s="332">
        <f t="shared" si="88"/>
        <v>245518.01</v>
      </c>
      <c r="B135" s="330">
        <v>245669</v>
      </c>
      <c r="C135" s="331">
        <v>24171</v>
      </c>
      <c r="D135" s="332">
        <f t="shared" si="85"/>
        <v>245518.01</v>
      </c>
      <c r="E135" s="327">
        <f t="shared" si="86"/>
        <v>245669</v>
      </c>
      <c r="F135" s="235">
        <f t="shared" si="87"/>
        <v>24171</v>
      </c>
      <c r="G135" s="332">
        <f t="shared" ref="G135:G198" si="91">+D135</f>
        <v>245518.01</v>
      </c>
      <c r="H135" s="327">
        <f t="shared" ref="H135:H198" si="92">+E135</f>
        <v>245669</v>
      </c>
      <c r="I135" s="235">
        <f t="shared" ref="I135:I198" si="93">+F135</f>
        <v>24171</v>
      </c>
      <c r="J135" s="332">
        <f t="shared" ref="J135:J198" si="94">+G135</f>
        <v>245518.01</v>
      </c>
      <c r="K135" s="327">
        <f t="shared" ref="K135:K198" si="95">+H135</f>
        <v>245669</v>
      </c>
      <c r="L135" s="235">
        <f t="shared" ref="L135:L198" si="96">+I135</f>
        <v>24171</v>
      </c>
      <c r="M135" s="332">
        <f t="shared" ref="M135:M198" si="97">+J135</f>
        <v>245518.01</v>
      </c>
      <c r="N135" s="327">
        <f t="shared" ref="N135:N198" si="98">+K135</f>
        <v>245669</v>
      </c>
      <c r="O135" s="235">
        <f t="shared" ref="O135:O198" si="99">+L135</f>
        <v>24171</v>
      </c>
      <c r="P135" s="332">
        <f t="shared" si="89"/>
        <v>305315.01</v>
      </c>
      <c r="Q135" s="327">
        <v>305502</v>
      </c>
      <c r="R135" s="235">
        <v>41431.15</v>
      </c>
      <c r="S135" s="332">
        <f t="shared" si="90"/>
        <v>305315.01</v>
      </c>
      <c r="T135" s="327">
        <v>305502</v>
      </c>
      <c r="U135" s="235">
        <v>41431.15</v>
      </c>
      <c r="V135" s="332">
        <f t="shared" ref="V135:V198" si="100">+S135</f>
        <v>305315.01</v>
      </c>
      <c r="W135" s="327">
        <f t="shared" ref="W135:W198" si="101">+T135</f>
        <v>305502</v>
      </c>
      <c r="X135" s="235">
        <f t="shared" ref="X135:X198" si="102">+U135</f>
        <v>41431.15</v>
      </c>
      <c r="Y135" s="332">
        <f t="shared" ref="Y135:Y198" si="103">+V135</f>
        <v>305315.01</v>
      </c>
      <c r="Z135" s="327">
        <f t="shared" ref="Z135:Z198" si="104">+W135</f>
        <v>305502</v>
      </c>
      <c r="AA135" s="235">
        <f t="shared" ref="AA135:AA198" si="105">+X135</f>
        <v>41431.15</v>
      </c>
      <c r="AB135" s="332">
        <f t="shared" ref="AB135:AB198" si="106">+Y135</f>
        <v>305315.01</v>
      </c>
      <c r="AC135" s="327">
        <f t="shared" ref="AC135:AC198" si="107">+Z135</f>
        <v>305502</v>
      </c>
      <c r="AD135" s="235">
        <f t="shared" ref="AD135:AD198" si="108">+AA135</f>
        <v>41431.15</v>
      </c>
      <c r="AE135" s="332">
        <f t="shared" ref="AE135:AE198" si="109">+AB135</f>
        <v>305315.01</v>
      </c>
      <c r="AF135" s="327">
        <f t="shared" ref="AF135:AF198" si="110">+AC135</f>
        <v>305502</v>
      </c>
      <c r="AG135" s="235">
        <f t="shared" ref="AG135:AG198" si="111">+AD135</f>
        <v>41431.15</v>
      </c>
      <c r="AH135" s="332">
        <f t="shared" ref="AH135:AH198" si="112">+AE135</f>
        <v>305315.01</v>
      </c>
      <c r="AI135" s="327">
        <f t="shared" ref="AI135:AI198" si="113">+AF135</f>
        <v>305502</v>
      </c>
      <c r="AJ135" s="235">
        <f t="shared" ref="AJ135:AJ198" si="114">+AG135</f>
        <v>41431.15</v>
      </c>
    </row>
    <row r="136" spans="1:36" x14ac:dyDescent="0.2">
      <c r="A136" s="332">
        <f t="shared" si="88"/>
        <v>245669.01</v>
      </c>
      <c r="B136" s="330">
        <v>245819</v>
      </c>
      <c r="C136" s="331">
        <v>23912</v>
      </c>
      <c r="D136" s="332">
        <f t="shared" si="85"/>
        <v>245669.01</v>
      </c>
      <c r="E136" s="327">
        <f t="shared" si="86"/>
        <v>245819</v>
      </c>
      <c r="F136" s="235">
        <f t="shared" si="87"/>
        <v>23912</v>
      </c>
      <c r="G136" s="332">
        <f t="shared" si="91"/>
        <v>245669.01</v>
      </c>
      <c r="H136" s="327">
        <f t="shared" si="92"/>
        <v>245819</v>
      </c>
      <c r="I136" s="235">
        <f t="shared" si="93"/>
        <v>23912</v>
      </c>
      <c r="J136" s="332">
        <f t="shared" si="94"/>
        <v>245669.01</v>
      </c>
      <c r="K136" s="327">
        <f t="shared" si="95"/>
        <v>245819</v>
      </c>
      <c r="L136" s="235">
        <f t="shared" si="96"/>
        <v>23912</v>
      </c>
      <c r="M136" s="332">
        <f t="shared" si="97"/>
        <v>245669.01</v>
      </c>
      <c r="N136" s="327">
        <f t="shared" si="98"/>
        <v>245819</v>
      </c>
      <c r="O136" s="235">
        <f t="shared" si="99"/>
        <v>23912</v>
      </c>
      <c r="P136" s="332">
        <f t="shared" si="89"/>
        <v>305502.01</v>
      </c>
      <c r="Q136" s="327">
        <v>305689</v>
      </c>
      <c r="R136" s="235">
        <v>40994.1</v>
      </c>
      <c r="S136" s="332">
        <f t="shared" si="90"/>
        <v>305502.01</v>
      </c>
      <c r="T136" s="327">
        <v>305689</v>
      </c>
      <c r="U136" s="235">
        <v>40994.1</v>
      </c>
      <c r="V136" s="332">
        <f t="shared" si="100"/>
        <v>305502.01</v>
      </c>
      <c r="W136" s="327">
        <f t="shared" si="101"/>
        <v>305689</v>
      </c>
      <c r="X136" s="235">
        <f t="shared" si="102"/>
        <v>40994.1</v>
      </c>
      <c r="Y136" s="332">
        <f t="shared" si="103"/>
        <v>305502.01</v>
      </c>
      <c r="Z136" s="327">
        <f t="shared" si="104"/>
        <v>305689</v>
      </c>
      <c r="AA136" s="235">
        <f t="shared" si="105"/>
        <v>40994.1</v>
      </c>
      <c r="AB136" s="332">
        <f t="shared" si="106"/>
        <v>305502.01</v>
      </c>
      <c r="AC136" s="327">
        <f t="shared" si="107"/>
        <v>305689</v>
      </c>
      <c r="AD136" s="235">
        <f t="shared" si="108"/>
        <v>40994.1</v>
      </c>
      <c r="AE136" s="332">
        <f t="shared" si="109"/>
        <v>305502.01</v>
      </c>
      <c r="AF136" s="327">
        <f t="shared" si="110"/>
        <v>305689</v>
      </c>
      <c r="AG136" s="235">
        <f t="shared" si="111"/>
        <v>40994.1</v>
      </c>
      <c r="AH136" s="332">
        <f t="shared" si="112"/>
        <v>305502.01</v>
      </c>
      <c r="AI136" s="327">
        <f t="shared" si="113"/>
        <v>305689</v>
      </c>
      <c r="AJ136" s="235">
        <f t="shared" si="114"/>
        <v>40994.1</v>
      </c>
    </row>
    <row r="137" spans="1:36" x14ac:dyDescent="0.2">
      <c r="A137" s="332">
        <f t="shared" si="88"/>
        <v>245819.01</v>
      </c>
      <c r="B137" s="330">
        <v>245970</v>
      </c>
      <c r="C137" s="331">
        <v>23653</v>
      </c>
      <c r="D137" s="332">
        <f t="shared" si="85"/>
        <v>245819.01</v>
      </c>
      <c r="E137" s="327">
        <f t="shared" si="86"/>
        <v>245970</v>
      </c>
      <c r="F137" s="235">
        <f t="shared" si="87"/>
        <v>23653</v>
      </c>
      <c r="G137" s="332">
        <f t="shared" si="91"/>
        <v>245819.01</v>
      </c>
      <c r="H137" s="327">
        <f t="shared" si="92"/>
        <v>245970</v>
      </c>
      <c r="I137" s="235">
        <f t="shared" si="93"/>
        <v>23653</v>
      </c>
      <c r="J137" s="332">
        <f t="shared" si="94"/>
        <v>245819.01</v>
      </c>
      <c r="K137" s="327">
        <f t="shared" si="95"/>
        <v>245970</v>
      </c>
      <c r="L137" s="235">
        <f t="shared" si="96"/>
        <v>23653</v>
      </c>
      <c r="M137" s="332">
        <f t="shared" si="97"/>
        <v>245819.01</v>
      </c>
      <c r="N137" s="327">
        <f t="shared" si="98"/>
        <v>245970</v>
      </c>
      <c r="O137" s="235">
        <f t="shared" si="99"/>
        <v>23653</v>
      </c>
      <c r="P137" s="332">
        <f t="shared" si="89"/>
        <v>305689.01</v>
      </c>
      <c r="Q137" s="327">
        <v>305877</v>
      </c>
      <c r="R137" s="235">
        <v>40557.599999999999</v>
      </c>
      <c r="S137" s="332">
        <f t="shared" si="90"/>
        <v>305689.01</v>
      </c>
      <c r="T137" s="327">
        <v>305877</v>
      </c>
      <c r="U137" s="235">
        <v>40557.599999999999</v>
      </c>
      <c r="V137" s="332">
        <f t="shared" si="100"/>
        <v>305689.01</v>
      </c>
      <c r="W137" s="327">
        <f t="shared" si="101"/>
        <v>305877</v>
      </c>
      <c r="X137" s="235">
        <f t="shared" si="102"/>
        <v>40557.599999999999</v>
      </c>
      <c r="Y137" s="332">
        <f t="shared" si="103"/>
        <v>305689.01</v>
      </c>
      <c r="Z137" s="327">
        <f t="shared" si="104"/>
        <v>305877</v>
      </c>
      <c r="AA137" s="235">
        <f t="shared" si="105"/>
        <v>40557.599999999999</v>
      </c>
      <c r="AB137" s="332">
        <f t="shared" si="106"/>
        <v>305689.01</v>
      </c>
      <c r="AC137" s="327">
        <f t="shared" si="107"/>
        <v>305877</v>
      </c>
      <c r="AD137" s="235">
        <f t="shared" si="108"/>
        <v>40557.599999999999</v>
      </c>
      <c r="AE137" s="332">
        <f t="shared" si="109"/>
        <v>305689.01</v>
      </c>
      <c r="AF137" s="327">
        <f t="shared" si="110"/>
        <v>305877</v>
      </c>
      <c r="AG137" s="235">
        <f t="shared" si="111"/>
        <v>40557.599999999999</v>
      </c>
      <c r="AH137" s="332">
        <f t="shared" si="112"/>
        <v>305689.01</v>
      </c>
      <c r="AI137" s="327">
        <f t="shared" si="113"/>
        <v>305877</v>
      </c>
      <c r="AJ137" s="235">
        <f t="shared" si="114"/>
        <v>40557.599999999999</v>
      </c>
    </row>
    <row r="138" spans="1:36" x14ac:dyDescent="0.2">
      <c r="A138" s="332">
        <f t="shared" si="88"/>
        <v>245970.01</v>
      </c>
      <c r="B138" s="330">
        <v>246121</v>
      </c>
      <c r="C138" s="331">
        <v>23393</v>
      </c>
      <c r="D138" s="332">
        <f t="shared" si="85"/>
        <v>245970.01</v>
      </c>
      <c r="E138" s="327">
        <f t="shared" si="86"/>
        <v>246121</v>
      </c>
      <c r="F138" s="235">
        <f t="shared" si="87"/>
        <v>23393</v>
      </c>
      <c r="G138" s="332">
        <f t="shared" si="91"/>
        <v>245970.01</v>
      </c>
      <c r="H138" s="327">
        <f t="shared" si="92"/>
        <v>246121</v>
      </c>
      <c r="I138" s="235">
        <f t="shared" si="93"/>
        <v>23393</v>
      </c>
      <c r="J138" s="332">
        <f t="shared" si="94"/>
        <v>245970.01</v>
      </c>
      <c r="K138" s="327">
        <f t="shared" si="95"/>
        <v>246121</v>
      </c>
      <c r="L138" s="235">
        <f t="shared" si="96"/>
        <v>23393</v>
      </c>
      <c r="M138" s="332">
        <f t="shared" si="97"/>
        <v>245970.01</v>
      </c>
      <c r="N138" s="327">
        <f t="shared" si="98"/>
        <v>246121</v>
      </c>
      <c r="O138" s="235">
        <f t="shared" si="99"/>
        <v>23393</v>
      </c>
      <c r="P138" s="332">
        <f t="shared" si="89"/>
        <v>305877.01</v>
      </c>
      <c r="Q138" s="327">
        <v>306064</v>
      </c>
      <c r="R138" s="235">
        <v>40121.660000000003</v>
      </c>
      <c r="S138" s="332">
        <f t="shared" si="90"/>
        <v>305877.01</v>
      </c>
      <c r="T138" s="327">
        <v>306064</v>
      </c>
      <c r="U138" s="235">
        <v>40121.660000000003</v>
      </c>
      <c r="V138" s="332">
        <f t="shared" si="100"/>
        <v>305877.01</v>
      </c>
      <c r="W138" s="327">
        <f t="shared" si="101"/>
        <v>306064</v>
      </c>
      <c r="X138" s="235">
        <f t="shared" si="102"/>
        <v>40121.660000000003</v>
      </c>
      <c r="Y138" s="332">
        <f t="shared" si="103"/>
        <v>305877.01</v>
      </c>
      <c r="Z138" s="327">
        <f t="shared" si="104"/>
        <v>306064</v>
      </c>
      <c r="AA138" s="235">
        <f t="shared" si="105"/>
        <v>40121.660000000003</v>
      </c>
      <c r="AB138" s="332">
        <f t="shared" si="106"/>
        <v>305877.01</v>
      </c>
      <c r="AC138" s="327">
        <f t="shared" si="107"/>
        <v>306064</v>
      </c>
      <c r="AD138" s="235">
        <f t="shared" si="108"/>
        <v>40121.660000000003</v>
      </c>
      <c r="AE138" s="332">
        <f t="shared" si="109"/>
        <v>305877.01</v>
      </c>
      <c r="AF138" s="327">
        <f t="shared" si="110"/>
        <v>306064</v>
      </c>
      <c r="AG138" s="235">
        <f t="shared" si="111"/>
        <v>40121.660000000003</v>
      </c>
      <c r="AH138" s="332">
        <f t="shared" si="112"/>
        <v>305877.01</v>
      </c>
      <c r="AI138" s="327">
        <f t="shared" si="113"/>
        <v>306064</v>
      </c>
      <c r="AJ138" s="235">
        <f t="shared" si="114"/>
        <v>40121.660000000003</v>
      </c>
    </row>
    <row r="139" spans="1:36" x14ac:dyDescent="0.2">
      <c r="A139" s="332">
        <f t="shared" si="88"/>
        <v>246121.01</v>
      </c>
      <c r="B139" s="330">
        <v>246271</v>
      </c>
      <c r="C139" s="331">
        <v>23134</v>
      </c>
      <c r="D139" s="332">
        <f t="shared" si="85"/>
        <v>246121.01</v>
      </c>
      <c r="E139" s="327">
        <f t="shared" si="86"/>
        <v>246271</v>
      </c>
      <c r="F139" s="235">
        <f t="shared" si="87"/>
        <v>23134</v>
      </c>
      <c r="G139" s="332">
        <f t="shared" si="91"/>
        <v>246121.01</v>
      </c>
      <c r="H139" s="327">
        <f t="shared" si="92"/>
        <v>246271</v>
      </c>
      <c r="I139" s="235">
        <f t="shared" si="93"/>
        <v>23134</v>
      </c>
      <c r="J139" s="332">
        <f t="shared" si="94"/>
        <v>246121.01</v>
      </c>
      <c r="K139" s="327">
        <f t="shared" si="95"/>
        <v>246271</v>
      </c>
      <c r="L139" s="235">
        <f t="shared" si="96"/>
        <v>23134</v>
      </c>
      <c r="M139" s="332">
        <f t="shared" si="97"/>
        <v>246121.01</v>
      </c>
      <c r="N139" s="327">
        <f t="shared" si="98"/>
        <v>246271</v>
      </c>
      <c r="O139" s="235">
        <f t="shared" si="99"/>
        <v>23134</v>
      </c>
      <c r="P139" s="332">
        <f t="shared" si="89"/>
        <v>306064.01</v>
      </c>
      <c r="Q139" s="327">
        <v>306251</v>
      </c>
      <c r="R139" s="235">
        <v>39686.269999999997</v>
      </c>
      <c r="S139" s="332">
        <f t="shared" si="90"/>
        <v>306064.01</v>
      </c>
      <c r="T139" s="327">
        <v>306251</v>
      </c>
      <c r="U139" s="235">
        <v>39686.269999999997</v>
      </c>
      <c r="V139" s="332">
        <f t="shared" si="100"/>
        <v>306064.01</v>
      </c>
      <c r="W139" s="327">
        <f t="shared" si="101"/>
        <v>306251</v>
      </c>
      <c r="X139" s="235">
        <f t="shared" si="102"/>
        <v>39686.269999999997</v>
      </c>
      <c r="Y139" s="332">
        <f t="shared" si="103"/>
        <v>306064.01</v>
      </c>
      <c r="Z139" s="327">
        <f t="shared" si="104"/>
        <v>306251</v>
      </c>
      <c r="AA139" s="235">
        <f t="shared" si="105"/>
        <v>39686.269999999997</v>
      </c>
      <c r="AB139" s="332">
        <f t="shared" si="106"/>
        <v>306064.01</v>
      </c>
      <c r="AC139" s="327">
        <f t="shared" si="107"/>
        <v>306251</v>
      </c>
      <c r="AD139" s="235">
        <f t="shared" si="108"/>
        <v>39686.269999999997</v>
      </c>
      <c r="AE139" s="332">
        <f t="shared" si="109"/>
        <v>306064.01</v>
      </c>
      <c r="AF139" s="327">
        <f t="shared" si="110"/>
        <v>306251</v>
      </c>
      <c r="AG139" s="235">
        <f t="shared" si="111"/>
        <v>39686.269999999997</v>
      </c>
      <c r="AH139" s="332">
        <f t="shared" si="112"/>
        <v>306064.01</v>
      </c>
      <c r="AI139" s="327">
        <f t="shared" si="113"/>
        <v>306251</v>
      </c>
      <c r="AJ139" s="235">
        <f t="shared" si="114"/>
        <v>39686.269999999997</v>
      </c>
    </row>
    <row r="140" spans="1:36" x14ac:dyDescent="0.2">
      <c r="A140" s="332">
        <f t="shared" si="88"/>
        <v>246271.01</v>
      </c>
      <c r="B140" s="330">
        <v>246422</v>
      </c>
      <c r="C140" s="331">
        <v>22877</v>
      </c>
      <c r="D140" s="332">
        <f t="shared" si="85"/>
        <v>246271.01</v>
      </c>
      <c r="E140" s="327">
        <f t="shared" si="86"/>
        <v>246422</v>
      </c>
      <c r="F140" s="235">
        <f t="shared" si="87"/>
        <v>22877</v>
      </c>
      <c r="G140" s="332">
        <f t="shared" si="91"/>
        <v>246271.01</v>
      </c>
      <c r="H140" s="327">
        <f t="shared" si="92"/>
        <v>246422</v>
      </c>
      <c r="I140" s="235">
        <f t="shared" si="93"/>
        <v>22877</v>
      </c>
      <c r="J140" s="332">
        <f t="shared" si="94"/>
        <v>246271.01</v>
      </c>
      <c r="K140" s="327">
        <f t="shared" si="95"/>
        <v>246422</v>
      </c>
      <c r="L140" s="235">
        <f t="shared" si="96"/>
        <v>22877</v>
      </c>
      <c r="M140" s="332">
        <f t="shared" si="97"/>
        <v>246271.01</v>
      </c>
      <c r="N140" s="327">
        <f t="shared" si="98"/>
        <v>246422</v>
      </c>
      <c r="O140" s="235">
        <f t="shared" si="99"/>
        <v>22877</v>
      </c>
      <c r="P140" s="332">
        <f t="shared" si="89"/>
        <v>306251.01</v>
      </c>
      <c r="Q140" s="327">
        <v>306438</v>
      </c>
      <c r="R140" s="235">
        <v>39251.42</v>
      </c>
      <c r="S140" s="332">
        <f t="shared" si="90"/>
        <v>306251.01</v>
      </c>
      <c r="T140" s="327">
        <v>306438</v>
      </c>
      <c r="U140" s="235">
        <v>39251.42</v>
      </c>
      <c r="V140" s="332">
        <f t="shared" si="100"/>
        <v>306251.01</v>
      </c>
      <c r="W140" s="327">
        <f t="shared" si="101"/>
        <v>306438</v>
      </c>
      <c r="X140" s="235">
        <f t="shared" si="102"/>
        <v>39251.42</v>
      </c>
      <c r="Y140" s="332">
        <f t="shared" si="103"/>
        <v>306251.01</v>
      </c>
      <c r="Z140" s="327">
        <f t="shared" si="104"/>
        <v>306438</v>
      </c>
      <c r="AA140" s="235">
        <f t="shared" si="105"/>
        <v>39251.42</v>
      </c>
      <c r="AB140" s="332">
        <f t="shared" si="106"/>
        <v>306251.01</v>
      </c>
      <c r="AC140" s="327">
        <f t="shared" si="107"/>
        <v>306438</v>
      </c>
      <c r="AD140" s="235">
        <f t="shared" si="108"/>
        <v>39251.42</v>
      </c>
      <c r="AE140" s="332">
        <f t="shared" si="109"/>
        <v>306251.01</v>
      </c>
      <c r="AF140" s="327">
        <f t="shared" si="110"/>
        <v>306438</v>
      </c>
      <c r="AG140" s="235">
        <f t="shared" si="111"/>
        <v>39251.42</v>
      </c>
      <c r="AH140" s="332">
        <f t="shared" si="112"/>
        <v>306251.01</v>
      </c>
      <c r="AI140" s="327">
        <f t="shared" si="113"/>
        <v>306438</v>
      </c>
      <c r="AJ140" s="235">
        <f t="shared" si="114"/>
        <v>39251.42</v>
      </c>
    </row>
    <row r="141" spans="1:36" x14ac:dyDescent="0.2">
      <c r="A141" s="332">
        <f t="shared" si="88"/>
        <v>246422.01</v>
      </c>
      <c r="B141" s="330">
        <v>246572</v>
      </c>
      <c r="C141" s="331">
        <v>22619</v>
      </c>
      <c r="D141" s="332">
        <f t="shared" si="85"/>
        <v>246422.01</v>
      </c>
      <c r="E141" s="327">
        <f t="shared" si="86"/>
        <v>246572</v>
      </c>
      <c r="F141" s="235">
        <f t="shared" si="87"/>
        <v>22619</v>
      </c>
      <c r="G141" s="332">
        <f t="shared" si="91"/>
        <v>246422.01</v>
      </c>
      <c r="H141" s="327">
        <f t="shared" si="92"/>
        <v>246572</v>
      </c>
      <c r="I141" s="235">
        <f t="shared" si="93"/>
        <v>22619</v>
      </c>
      <c r="J141" s="332">
        <f t="shared" si="94"/>
        <v>246422.01</v>
      </c>
      <c r="K141" s="327">
        <f t="shared" si="95"/>
        <v>246572</v>
      </c>
      <c r="L141" s="235">
        <f t="shared" si="96"/>
        <v>22619</v>
      </c>
      <c r="M141" s="332">
        <f t="shared" si="97"/>
        <v>246422.01</v>
      </c>
      <c r="N141" s="327">
        <f t="shared" si="98"/>
        <v>246572</v>
      </c>
      <c r="O141" s="235">
        <f t="shared" si="99"/>
        <v>22619</v>
      </c>
      <c r="P141" s="332">
        <f t="shared" si="89"/>
        <v>306438.01</v>
      </c>
      <c r="Q141" s="327">
        <v>306625</v>
      </c>
      <c r="R141" s="235">
        <v>38817.120000000003</v>
      </c>
      <c r="S141" s="332">
        <f t="shared" si="90"/>
        <v>306438.01</v>
      </c>
      <c r="T141" s="327">
        <v>306625</v>
      </c>
      <c r="U141" s="235">
        <v>38817.120000000003</v>
      </c>
      <c r="V141" s="332">
        <f t="shared" si="100"/>
        <v>306438.01</v>
      </c>
      <c r="W141" s="327">
        <f t="shared" si="101"/>
        <v>306625</v>
      </c>
      <c r="X141" s="235">
        <f t="shared" si="102"/>
        <v>38817.120000000003</v>
      </c>
      <c r="Y141" s="332">
        <f t="shared" si="103"/>
        <v>306438.01</v>
      </c>
      <c r="Z141" s="327">
        <f t="shared" si="104"/>
        <v>306625</v>
      </c>
      <c r="AA141" s="235">
        <f t="shared" si="105"/>
        <v>38817.120000000003</v>
      </c>
      <c r="AB141" s="332">
        <f t="shared" si="106"/>
        <v>306438.01</v>
      </c>
      <c r="AC141" s="327">
        <f t="shared" si="107"/>
        <v>306625</v>
      </c>
      <c r="AD141" s="235">
        <f t="shared" si="108"/>
        <v>38817.120000000003</v>
      </c>
      <c r="AE141" s="332">
        <f t="shared" si="109"/>
        <v>306438.01</v>
      </c>
      <c r="AF141" s="327">
        <f t="shared" si="110"/>
        <v>306625</v>
      </c>
      <c r="AG141" s="235">
        <f t="shared" si="111"/>
        <v>38817.120000000003</v>
      </c>
      <c r="AH141" s="332">
        <f t="shared" si="112"/>
        <v>306438.01</v>
      </c>
      <c r="AI141" s="327">
        <f t="shared" si="113"/>
        <v>306625</v>
      </c>
      <c r="AJ141" s="235">
        <f t="shared" si="114"/>
        <v>38817.120000000003</v>
      </c>
    </row>
    <row r="142" spans="1:36" x14ac:dyDescent="0.2">
      <c r="A142" s="332">
        <f t="shared" si="88"/>
        <v>246572.01</v>
      </c>
      <c r="B142" s="330">
        <v>246723</v>
      </c>
      <c r="C142" s="331">
        <v>22362</v>
      </c>
      <c r="D142" s="332">
        <f t="shared" si="85"/>
        <v>246572.01</v>
      </c>
      <c r="E142" s="327">
        <f t="shared" si="86"/>
        <v>246723</v>
      </c>
      <c r="F142" s="235">
        <f t="shared" si="87"/>
        <v>22362</v>
      </c>
      <c r="G142" s="332">
        <f t="shared" si="91"/>
        <v>246572.01</v>
      </c>
      <c r="H142" s="327">
        <f t="shared" si="92"/>
        <v>246723</v>
      </c>
      <c r="I142" s="235">
        <f t="shared" si="93"/>
        <v>22362</v>
      </c>
      <c r="J142" s="332">
        <f t="shared" si="94"/>
        <v>246572.01</v>
      </c>
      <c r="K142" s="327">
        <f t="shared" si="95"/>
        <v>246723</v>
      </c>
      <c r="L142" s="235">
        <f t="shared" si="96"/>
        <v>22362</v>
      </c>
      <c r="M142" s="332">
        <f t="shared" si="97"/>
        <v>246572.01</v>
      </c>
      <c r="N142" s="327">
        <f t="shared" si="98"/>
        <v>246723</v>
      </c>
      <c r="O142" s="235">
        <f t="shared" si="99"/>
        <v>22362</v>
      </c>
      <c r="P142" s="332">
        <f t="shared" si="89"/>
        <v>306625.01</v>
      </c>
      <c r="Q142" s="327">
        <v>306813</v>
      </c>
      <c r="R142" s="235">
        <v>38383.339999999997</v>
      </c>
      <c r="S142" s="332">
        <f t="shared" si="90"/>
        <v>306625.01</v>
      </c>
      <c r="T142" s="327">
        <v>306813</v>
      </c>
      <c r="U142" s="235">
        <v>38383.339999999997</v>
      </c>
      <c r="V142" s="332">
        <f t="shared" si="100"/>
        <v>306625.01</v>
      </c>
      <c r="W142" s="327">
        <f t="shared" si="101"/>
        <v>306813</v>
      </c>
      <c r="X142" s="235">
        <f t="shared" si="102"/>
        <v>38383.339999999997</v>
      </c>
      <c r="Y142" s="332">
        <f t="shared" si="103"/>
        <v>306625.01</v>
      </c>
      <c r="Z142" s="327">
        <f t="shared" si="104"/>
        <v>306813</v>
      </c>
      <c r="AA142" s="235">
        <f t="shared" si="105"/>
        <v>38383.339999999997</v>
      </c>
      <c r="AB142" s="332">
        <f t="shared" si="106"/>
        <v>306625.01</v>
      </c>
      <c r="AC142" s="327">
        <f t="shared" si="107"/>
        <v>306813</v>
      </c>
      <c r="AD142" s="235">
        <f t="shared" si="108"/>
        <v>38383.339999999997</v>
      </c>
      <c r="AE142" s="332">
        <f t="shared" si="109"/>
        <v>306625.01</v>
      </c>
      <c r="AF142" s="327">
        <f t="shared" si="110"/>
        <v>306813</v>
      </c>
      <c r="AG142" s="235">
        <f t="shared" si="111"/>
        <v>38383.339999999997</v>
      </c>
      <c r="AH142" s="332">
        <f t="shared" si="112"/>
        <v>306625.01</v>
      </c>
      <c r="AI142" s="327">
        <f t="shared" si="113"/>
        <v>306813</v>
      </c>
      <c r="AJ142" s="235">
        <f t="shared" si="114"/>
        <v>38383.339999999997</v>
      </c>
    </row>
    <row r="143" spans="1:36" x14ac:dyDescent="0.2">
      <c r="A143" s="332">
        <f t="shared" si="88"/>
        <v>246723.01</v>
      </c>
      <c r="B143" s="330">
        <v>246874</v>
      </c>
      <c r="C143" s="331">
        <v>22104</v>
      </c>
      <c r="D143" s="332">
        <f t="shared" si="85"/>
        <v>246723.01</v>
      </c>
      <c r="E143" s="327">
        <f t="shared" si="86"/>
        <v>246874</v>
      </c>
      <c r="F143" s="235">
        <f t="shared" si="87"/>
        <v>22104</v>
      </c>
      <c r="G143" s="332">
        <f t="shared" si="91"/>
        <v>246723.01</v>
      </c>
      <c r="H143" s="327">
        <f t="shared" si="92"/>
        <v>246874</v>
      </c>
      <c r="I143" s="235">
        <f t="shared" si="93"/>
        <v>22104</v>
      </c>
      <c r="J143" s="332">
        <f t="shared" si="94"/>
        <v>246723.01</v>
      </c>
      <c r="K143" s="327">
        <f t="shared" si="95"/>
        <v>246874</v>
      </c>
      <c r="L143" s="235">
        <f t="shared" si="96"/>
        <v>22104</v>
      </c>
      <c r="M143" s="332">
        <f t="shared" si="97"/>
        <v>246723.01</v>
      </c>
      <c r="N143" s="327">
        <f t="shared" si="98"/>
        <v>246874</v>
      </c>
      <c r="O143" s="235">
        <f t="shared" si="99"/>
        <v>22104</v>
      </c>
      <c r="P143" s="332">
        <f t="shared" si="89"/>
        <v>306813.01</v>
      </c>
      <c r="Q143" s="327">
        <v>307000</v>
      </c>
      <c r="R143" s="235">
        <v>37950.1</v>
      </c>
      <c r="S143" s="332">
        <f t="shared" si="90"/>
        <v>306813.01</v>
      </c>
      <c r="T143" s="327">
        <v>307000</v>
      </c>
      <c r="U143" s="235">
        <v>37950.1</v>
      </c>
      <c r="V143" s="332">
        <f t="shared" si="100"/>
        <v>306813.01</v>
      </c>
      <c r="W143" s="327">
        <f t="shared" si="101"/>
        <v>307000</v>
      </c>
      <c r="X143" s="235">
        <f t="shared" si="102"/>
        <v>37950.1</v>
      </c>
      <c r="Y143" s="332">
        <f t="shared" si="103"/>
        <v>306813.01</v>
      </c>
      <c r="Z143" s="327">
        <f t="shared" si="104"/>
        <v>307000</v>
      </c>
      <c r="AA143" s="235">
        <f t="shared" si="105"/>
        <v>37950.1</v>
      </c>
      <c r="AB143" s="332">
        <f t="shared" si="106"/>
        <v>306813.01</v>
      </c>
      <c r="AC143" s="327">
        <f t="shared" si="107"/>
        <v>307000</v>
      </c>
      <c r="AD143" s="235">
        <f t="shared" si="108"/>
        <v>37950.1</v>
      </c>
      <c r="AE143" s="332">
        <f t="shared" si="109"/>
        <v>306813.01</v>
      </c>
      <c r="AF143" s="327">
        <f t="shared" si="110"/>
        <v>307000</v>
      </c>
      <c r="AG143" s="235">
        <f t="shared" si="111"/>
        <v>37950.1</v>
      </c>
      <c r="AH143" s="332">
        <f t="shared" si="112"/>
        <v>306813.01</v>
      </c>
      <c r="AI143" s="327">
        <f t="shared" si="113"/>
        <v>307000</v>
      </c>
      <c r="AJ143" s="235">
        <f t="shared" si="114"/>
        <v>37950.1</v>
      </c>
    </row>
    <row r="144" spans="1:36" x14ac:dyDescent="0.2">
      <c r="A144" s="332">
        <f t="shared" si="88"/>
        <v>246874.01</v>
      </c>
      <c r="B144" s="330">
        <v>247024</v>
      </c>
      <c r="C144" s="331">
        <v>21848</v>
      </c>
      <c r="D144" s="332">
        <f t="shared" si="85"/>
        <v>246874.01</v>
      </c>
      <c r="E144" s="327">
        <f t="shared" si="86"/>
        <v>247024</v>
      </c>
      <c r="F144" s="235">
        <f t="shared" si="87"/>
        <v>21848</v>
      </c>
      <c r="G144" s="332">
        <f t="shared" si="91"/>
        <v>246874.01</v>
      </c>
      <c r="H144" s="327">
        <f t="shared" si="92"/>
        <v>247024</v>
      </c>
      <c r="I144" s="235">
        <f t="shared" si="93"/>
        <v>21848</v>
      </c>
      <c r="J144" s="332">
        <f t="shared" si="94"/>
        <v>246874.01</v>
      </c>
      <c r="K144" s="327">
        <f t="shared" si="95"/>
        <v>247024</v>
      </c>
      <c r="L144" s="235">
        <f t="shared" si="96"/>
        <v>21848</v>
      </c>
      <c r="M144" s="332">
        <f t="shared" si="97"/>
        <v>246874.01</v>
      </c>
      <c r="N144" s="327">
        <f t="shared" si="98"/>
        <v>247024</v>
      </c>
      <c r="O144" s="235">
        <f t="shared" si="99"/>
        <v>21848</v>
      </c>
      <c r="P144" s="332">
        <f t="shared" si="89"/>
        <v>307000.01</v>
      </c>
      <c r="Q144" s="327">
        <v>307187</v>
      </c>
      <c r="R144" s="235">
        <v>37517.379999999997</v>
      </c>
      <c r="S144" s="332">
        <f t="shared" si="90"/>
        <v>307000.01</v>
      </c>
      <c r="T144" s="327">
        <v>307187</v>
      </c>
      <c r="U144" s="235">
        <v>37517.379999999997</v>
      </c>
      <c r="V144" s="332">
        <f t="shared" si="100"/>
        <v>307000.01</v>
      </c>
      <c r="W144" s="327">
        <f t="shared" si="101"/>
        <v>307187</v>
      </c>
      <c r="X144" s="235">
        <f t="shared" si="102"/>
        <v>37517.379999999997</v>
      </c>
      <c r="Y144" s="332">
        <f t="shared" si="103"/>
        <v>307000.01</v>
      </c>
      <c r="Z144" s="327">
        <f t="shared" si="104"/>
        <v>307187</v>
      </c>
      <c r="AA144" s="235">
        <f t="shared" si="105"/>
        <v>37517.379999999997</v>
      </c>
      <c r="AB144" s="332">
        <f t="shared" si="106"/>
        <v>307000.01</v>
      </c>
      <c r="AC144" s="327">
        <f t="shared" si="107"/>
        <v>307187</v>
      </c>
      <c r="AD144" s="235">
        <f t="shared" si="108"/>
        <v>37517.379999999997</v>
      </c>
      <c r="AE144" s="332">
        <f t="shared" si="109"/>
        <v>307000.01</v>
      </c>
      <c r="AF144" s="327">
        <f t="shared" si="110"/>
        <v>307187</v>
      </c>
      <c r="AG144" s="235">
        <f t="shared" si="111"/>
        <v>37517.379999999997</v>
      </c>
      <c r="AH144" s="332">
        <f t="shared" si="112"/>
        <v>307000.01</v>
      </c>
      <c r="AI144" s="327">
        <f t="shared" si="113"/>
        <v>307187</v>
      </c>
      <c r="AJ144" s="235">
        <f t="shared" si="114"/>
        <v>37517.379999999997</v>
      </c>
    </row>
    <row r="145" spans="1:36" x14ac:dyDescent="0.2">
      <c r="A145" s="332">
        <f t="shared" si="88"/>
        <v>247024.01</v>
      </c>
      <c r="B145" s="330">
        <v>247175</v>
      </c>
      <c r="C145" s="331">
        <v>21591</v>
      </c>
      <c r="D145" s="332">
        <f t="shared" si="85"/>
        <v>247024.01</v>
      </c>
      <c r="E145" s="327">
        <f t="shared" si="86"/>
        <v>247175</v>
      </c>
      <c r="F145" s="235">
        <f t="shared" si="87"/>
        <v>21591</v>
      </c>
      <c r="G145" s="332">
        <f t="shared" si="91"/>
        <v>247024.01</v>
      </c>
      <c r="H145" s="327">
        <f t="shared" si="92"/>
        <v>247175</v>
      </c>
      <c r="I145" s="235">
        <f t="shared" si="93"/>
        <v>21591</v>
      </c>
      <c r="J145" s="332">
        <f t="shared" si="94"/>
        <v>247024.01</v>
      </c>
      <c r="K145" s="327">
        <f t="shared" si="95"/>
        <v>247175</v>
      </c>
      <c r="L145" s="235">
        <f t="shared" si="96"/>
        <v>21591</v>
      </c>
      <c r="M145" s="332">
        <f t="shared" si="97"/>
        <v>247024.01</v>
      </c>
      <c r="N145" s="327">
        <f t="shared" si="98"/>
        <v>247175</v>
      </c>
      <c r="O145" s="235">
        <f t="shared" si="99"/>
        <v>21591</v>
      </c>
      <c r="P145" s="332">
        <f t="shared" si="89"/>
        <v>307187.01</v>
      </c>
      <c r="Q145" s="327">
        <v>307374</v>
      </c>
      <c r="R145" s="235">
        <v>37085.19</v>
      </c>
      <c r="S145" s="332">
        <f t="shared" si="90"/>
        <v>307187.01</v>
      </c>
      <c r="T145" s="327">
        <v>307374</v>
      </c>
      <c r="U145" s="235">
        <v>37085.19</v>
      </c>
      <c r="V145" s="332">
        <f t="shared" si="100"/>
        <v>307187.01</v>
      </c>
      <c r="W145" s="327">
        <f t="shared" si="101"/>
        <v>307374</v>
      </c>
      <c r="X145" s="235">
        <f t="shared" si="102"/>
        <v>37085.19</v>
      </c>
      <c r="Y145" s="332">
        <f t="shared" si="103"/>
        <v>307187.01</v>
      </c>
      <c r="Z145" s="327">
        <f t="shared" si="104"/>
        <v>307374</v>
      </c>
      <c r="AA145" s="235">
        <f t="shared" si="105"/>
        <v>37085.19</v>
      </c>
      <c r="AB145" s="332">
        <f t="shared" si="106"/>
        <v>307187.01</v>
      </c>
      <c r="AC145" s="327">
        <f t="shared" si="107"/>
        <v>307374</v>
      </c>
      <c r="AD145" s="235">
        <f t="shared" si="108"/>
        <v>37085.19</v>
      </c>
      <c r="AE145" s="332">
        <f t="shared" si="109"/>
        <v>307187.01</v>
      </c>
      <c r="AF145" s="327">
        <f t="shared" si="110"/>
        <v>307374</v>
      </c>
      <c r="AG145" s="235">
        <f t="shared" si="111"/>
        <v>37085.19</v>
      </c>
      <c r="AH145" s="332">
        <f t="shared" si="112"/>
        <v>307187.01</v>
      </c>
      <c r="AI145" s="327">
        <f t="shared" si="113"/>
        <v>307374</v>
      </c>
      <c r="AJ145" s="235">
        <f t="shared" si="114"/>
        <v>37085.19</v>
      </c>
    </row>
    <row r="146" spans="1:36" x14ac:dyDescent="0.2">
      <c r="A146" s="332">
        <f t="shared" si="88"/>
        <v>247175.01</v>
      </c>
      <c r="B146" s="330">
        <v>247326</v>
      </c>
      <c r="C146" s="331">
        <v>21334</v>
      </c>
      <c r="D146" s="332">
        <f t="shared" si="85"/>
        <v>247175.01</v>
      </c>
      <c r="E146" s="327">
        <f t="shared" si="86"/>
        <v>247326</v>
      </c>
      <c r="F146" s="235">
        <f t="shared" si="87"/>
        <v>21334</v>
      </c>
      <c r="G146" s="332">
        <f t="shared" si="91"/>
        <v>247175.01</v>
      </c>
      <c r="H146" s="327">
        <f t="shared" si="92"/>
        <v>247326</v>
      </c>
      <c r="I146" s="235">
        <f t="shared" si="93"/>
        <v>21334</v>
      </c>
      <c r="J146" s="332">
        <f t="shared" si="94"/>
        <v>247175.01</v>
      </c>
      <c r="K146" s="327">
        <f t="shared" si="95"/>
        <v>247326</v>
      </c>
      <c r="L146" s="235">
        <f t="shared" si="96"/>
        <v>21334</v>
      </c>
      <c r="M146" s="332">
        <f t="shared" si="97"/>
        <v>247175.01</v>
      </c>
      <c r="N146" s="327">
        <f t="shared" si="98"/>
        <v>247326</v>
      </c>
      <c r="O146" s="235">
        <f t="shared" si="99"/>
        <v>21334</v>
      </c>
      <c r="P146" s="332">
        <f t="shared" si="89"/>
        <v>307374.01</v>
      </c>
      <c r="Q146" s="327">
        <v>307561</v>
      </c>
      <c r="R146" s="235">
        <v>36653.51</v>
      </c>
      <c r="S146" s="332">
        <f t="shared" si="90"/>
        <v>307374.01</v>
      </c>
      <c r="T146" s="327">
        <v>307561</v>
      </c>
      <c r="U146" s="235">
        <v>36653.51</v>
      </c>
      <c r="V146" s="332">
        <f t="shared" si="100"/>
        <v>307374.01</v>
      </c>
      <c r="W146" s="327">
        <f t="shared" si="101"/>
        <v>307561</v>
      </c>
      <c r="X146" s="235">
        <f t="shared" si="102"/>
        <v>36653.51</v>
      </c>
      <c r="Y146" s="332">
        <f t="shared" si="103"/>
        <v>307374.01</v>
      </c>
      <c r="Z146" s="327">
        <f t="shared" si="104"/>
        <v>307561</v>
      </c>
      <c r="AA146" s="235">
        <f t="shared" si="105"/>
        <v>36653.51</v>
      </c>
      <c r="AB146" s="332">
        <f t="shared" si="106"/>
        <v>307374.01</v>
      </c>
      <c r="AC146" s="327">
        <f t="shared" si="107"/>
        <v>307561</v>
      </c>
      <c r="AD146" s="235">
        <f t="shared" si="108"/>
        <v>36653.51</v>
      </c>
      <c r="AE146" s="332">
        <f t="shared" si="109"/>
        <v>307374.01</v>
      </c>
      <c r="AF146" s="327">
        <f t="shared" si="110"/>
        <v>307561</v>
      </c>
      <c r="AG146" s="235">
        <f t="shared" si="111"/>
        <v>36653.51</v>
      </c>
      <c r="AH146" s="332">
        <f t="shared" si="112"/>
        <v>307374.01</v>
      </c>
      <c r="AI146" s="327">
        <f t="shared" si="113"/>
        <v>307561</v>
      </c>
      <c r="AJ146" s="235">
        <f t="shared" si="114"/>
        <v>36653.51</v>
      </c>
    </row>
    <row r="147" spans="1:36" x14ac:dyDescent="0.2">
      <c r="A147" s="332">
        <f t="shared" si="88"/>
        <v>247326.01</v>
      </c>
      <c r="B147" s="330">
        <v>247476</v>
      </c>
      <c r="C147" s="331">
        <v>21078</v>
      </c>
      <c r="D147" s="332">
        <f t="shared" si="85"/>
        <v>247326.01</v>
      </c>
      <c r="E147" s="327">
        <f t="shared" si="86"/>
        <v>247476</v>
      </c>
      <c r="F147" s="235">
        <f t="shared" si="87"/>
        <v>21078</v>
      </c>
      <c r="G147" s="332">
        <f t="shared" si="91"/>
        <v>247326.01</v>
      </c>
      <c r="H147" s="327">
        <f t="shared" si="92"/>
        <v>247476</v>
      </c>
      <c r="I147" s="235">
        <f t="shared" si="93"/>
        <v>21078</v>
      </c>
      <c r="J147" s="332">
        <f t="shared" si="94"/>
        <v>247326.01</v>
      </c>
      <c r="K147" s="327">
        <f t="shared" si="95"/>
        <v>247476</v>
      </c>
      <c r="L147" s="235">
        <f t="shared" si="96"/>
        <v>21078</v>
      </c>
      <c r="M147" s="332">
        <f t="shared" si="97"/>
        <v>247326.01</v>
      </c>
      <c r="N147" s="327">
        <f t="shared" si="98"/>
        <v>247476</v>
      </c>
      <c r="O147" s="235">
        <f t="shared" si="99"/>
        <v>21078</v>
      </c>
      <c r="P147" s="332">
        <f t="shared" si="89"/>
        <v>307561.01</v>
      </c>
      <c r="Q147" s="327">
        <v>307749</v>
      </c>
      <c r="R147" s="235">
        <v>36222.339999999997</v>
      </c>
      <c r="S147" s="332">
        <f t="shared" si="90"/>
        <v>307561.01</v>
      </c>
      <c r="T147" s="327">
        <v>307749</v>
      </c>
      <c r="U147" s="235">
        <v>36222.339999999997</v>
      </c>
      <c r="V147" s="332">
        <f t="shared" si="100"/>
        <v>307561.01</v>
      </c>
      <c r="W147" s="327">
        <f t="shared" si="101"/>
        <v>307749</v>
      </c>
      <c r="X147" s="235">
        <f t="shared" si="102"/>
        <v>36222.339999999997</v>
      </c>
      <c r="Y147" s="332">
        <f t="shared" si="103"/>
        <v>307561.01</v>
      </c>
      <c r="Z147" s="327">
        <f t="shared" si="104"/>
        <v>307749</v>
      </c>
      <c r="AA147" s="235">
        <f t="shared" si="105"/>
        <v>36222.339999999997</v>
      </c>
      <c r="AB147" s="332">
        <f t="shared" si="106"/>
        <v>307561.01</v>
      </c>
      <c r="AC147" s="327">
        <f t="shared" si="107"/>
        <v>307749</v>
      </c>
      <c r="AD147" s="235">
        <f t="shared" si="108"/>
        <v>36222.339999999997</v>
      </c>
      <c r="AE147" s="332">
        <f t="shared" si="109"/>
        <v>307561.01</v>
      </c>
      <c r="AF147" s="327">
        <f t="shared" si="110"/>
        <v>307749</v>
      </c>
      <c r="AG147" s="235">
        <f t="shared" si="111"/>
        <v>36222.339999999997</v>
      </c>
      <c r="AH147" s="332">
        <f t="shared" si="112"/>
        <v>307561.01</v>
      </c>
      <c r="AI147" s="327">
        <f t="shared" si="113"/>
        <v>307749</v>
      </c>
      <c r="AJ147" s="235">
        <f t="shared" si="114"/>
        <v>36222.339999999997</v>
      </c>
    </row>
    <row r="148" spans="1:36" x14ac:dyDescent="0.2">
      <c r="A148" s="332">
        <f t="shared" si="88"/>
        <v>247476.01</v>
      </c>
      <c r="B148" s="330">
        <v>247627</v>
      </c>
      <c r="C148" s="331">
        <v>20822</v>
      </c>
      <c r="D148" s="332">
        <f t="shared" si="85"/>
        <v>247476.01</v>
      </c>
      <c r="E148" s="327">
        <f t="shared" si="86"/>
        <v>247627</v>
      </c>
      <c r="F148" s="235">
        <f t="shared" si="87"/>
        <v>20822</v>
      </c>
      <c r="G148" s="332">
        <f t="shared" si="91"/>
        <v>247476.01</v>
      </c>
      <c r="H148" s="327">
        <f t="shared" si="92"/>
        <v>247627</v>
      </c>
      <c r="I148" s="235">
        <f t="shared" si="93"/>
        <v>20822</v>
      </c>
      <c r="J148" s="332">
        <f t="shared" si="94"/>
        <v>247476.01</v>
      </c>
      <c r="K148" s="327">
        <f t="shared" si="95"/>
        <v>247627</v>
      </c>
      <c r="L148" s="235">
        <f t="shared" si="96"/>
        <v>20822</v>
      </c>
      <c r="M148" s="332">
        <f t="shared" si="97"/>
        <v>247476.01</v>
      </c>
      <c r="N148" s="327">
        <f t="shared" si="98"/>
        <v>247627</v>
      </c>
      <c r="O148" s="235">
        <f t="shared" si="99"/>
        <v>20822</v>
      </c>
      <c r="P148" s="332">
        <f t="shared" si="89"/>
        <v>307749.01</v>
      </c>
      <c r="Q148" s="327">
        <v>307936</v>
      </c>
      <c r="R148" s="235">
        <v>35791.68</v>
      </c>
      <c r="S148" s="332">
        <f t="shared" si="90"/>
        <v>307749.01</v>
      </c>
      <c r="T148" s="327">
        <v>307936</v>
      </c>
      <c r="U148" s="235">
        <v>35791.68</v>
      </c>
      <c r="V148" s="332">
        <f t="shared" si="100"/>
        <v>307749.01</v>
      </c>
      <c r="W148" s="327">
        <f t="shared" si="101"/>
        <v>307936</v>
      </c>
      <c r="X148" s="235">
        <f t="shared" si="102"/>
        <v>35791.68</v>
      </c>
      <c r="Y148" s="332">
        <f t="shared" si="103"/>
        <v>307749.01</v>
      </c>
      <c r="Z148" s="327">
        <f t="shared" si="104"/>
        <v>307936</v>
      </c>
      <c r="AA148" s="235">
        <f t="shared" si="105"/>
        <v>35791.68</v>
      </c>
      <c r="AB148" s="332">
        <f t="shared" si="106"/>
        <v>307749.01</v>
      </c>
      <c r="AC148" s="327">
        <f t="shared" si="107"/>
        <v>307936</v>
      </c>
      <c r="AD148" s="235">
        <f t="shared" si="108"/>
        <v>35791.68</v>
      </c>
      <c r="AE148" s="332">
        <f t="shared" si="109"/>
        <v>307749.01</v>
      </c>
      <c r="AF148" s="327">
        <f t="shared" si="110"/>
        <v>307936</v>
      </c>
      <c r="AG148" s="235">
        <f t="shared" si="111"/>
        <v>35791.68</v>
      </c>
      <c r="AH148" s="332">
        <f t="shared" si="112"/>
        <v>307749.01</v>
      </c>
      <c r="AI148" s="327">
        <f t="shared" si="113"/>
        <v>307936</v>
      </c>
      <c r="AJ148" s="235">
        <f t="shared" si="114"/>
        <v>35791.68</v>
      </c>
    </row>
    <row r="149" spans="1:36" x14ac:dyDescent="0.2">
      <c r="A149" s="332">
        <f t="shared" si="88"/>
        <v>247627.01</v>
      </c>
      <c r="B149" s="330">
        <v>247777</v>
      </c>
      <c r="C149" s="331">
        <v>20568</v>
      </c>
      <c r="D149" s="332">
        <f t="shared" si="85"/>
        <v>247627.01</v>
      </c>
      <c r="E149" s="327">
        <f t="shared" si="86"/>
        <v>247777</v>
      </c>
      <c r="F149" s="235">
        <f t="shared" si="87"/>
        <v>20568</v>
      </c>
      <c r="G149" s="332">
        <f t="shared" si="91"/>
        <v>247627.01</v>
      </c>
      <c r="H149" s="327">
        <f t="shared" si="92"/>
        <v>247777</v>
      </c>
      <c r="I149" s="235">
        <f t="shared" si="93"/>
        <v>20568</v>
      </c>
      <c r="J149" s="332">
        <f t="shared" si="94"/>
        <v>247627.01</v>
      </c>
      <c r="K149" s="327">
        <f t="shared" si="95"/>
        <v>247777</v>
      </c>
      <c r="L149" s="235">
        <f t="shared" si="96"/>
        <v>20568</v>
      </c>
      <c r="M149" s="332">
        <f t="shared" si="97"/>
        <v>247627.01</v>
      </c>
      <c r="N149" s="327">
        <f t="shared" si="98"/>
        <v>247777</v>
      </c>
      <c r="O149" s="235">
        <f t="shared" si="99"/>
        <v>20568</v>
      </c>
      <c r="P149" s="332">
        <f t="shared" si="89"/>
        <v>307936.01</v>
      </c>
      <c r="Q149" s="327">
        <v>308123</v>
      </c>
      <c r="R149" s="235">
        <v>35361.53</v>
      </c>
      <c r="S149" s="332">
        <f t="shared" si="90"/>
        <v>307936.01</v>
      </c>
      <c r="T149" s="327">
        <v>308123</v>
      </c>
      <c r="U149" s="235">
        <v>35361.53</v>
      </c>
      <c r="V149" s="332">
        <f t="shared" si="100"/>
        <v>307936.01</v>
      </c>
      <c r="W149" s="327">
        <f t="shared" si="101"/>
        <v>308123</v>
      </c>
      <c r="X149" s="235">
        <f t="shared" si="102"/>
        <v>35361.53</v>
      </c>
      <c r="Y149" s="332">
        <f t="shared" si="103"/>
        <v>307936.01</v>
      </c>
      <c r="Z149" s="327">
        <f t="shared" si="104"/>
        <v>308123</v>
      </c>
      <c r="AA149" s="235">
        <f t="shared" si="105"/>
        <v>35361.53</v>
      </c>
      <c r="AB149" s="332">
        <f t="shared" si="106"/>
        <v>307936.01</v>
      </c>
      <c r="AC149" s="327">
        <f t="shared" si="107"/>
        <v>308123</v>
      </c>
      <c r="AD149" s="235">
        <f t="shared" si="108"/>
        <v>35361.53</v>
      </c>
      <c r="AE149" s="332">
        <f t="shared" si="109"/>
        <v>307936.01</v>
      </c>
      <c r="AF149" s="327">
        <f t="shared" si="110"/>
        <v>308123</v>
      </c>
      <c r="AG149" s="235">
        <f t="shared" si="111"/>
        <v>35361.53</v>
      </c>
      <c r="AH149" s="332">
        <f t="shared" si="112"/>
        <v>307936.01</v>
      </c>
      <c r="AI149" s="327">
        <f t="shared" si="113"/>
        <v>308123</v>
      </c>
      <c r="AJ149" s="235">
        <f t="shared" si="114"/>
        <v>35361.53</v>
      </c>
    </row>
    <row r="150" spans="1:36" x14ac:dyDescent="0.2">
      <c r="A150" s="332">
        <f t="shared" si="88"/>
        <v>247777.01</v>
      </c>
      <c r="B150" s="330">
        <v>247928</v>
      </c>
      <c r="C150" s="331">
        <v>20313</v>
      </c>
      <c r="D150" s="332">
        <f t="shared" si="85"/>
        <v>247777.01</v>
      </c>
      <c r="E150" s="327">
        <f t="shared" si="86"/>
        <v>247928</v>
      </c>
      <c r="F150" s="235">
        <f t="shared" si="87"/>
        <v>20313</v>
      </c>
      <c r="G150" s="332">
        <f t="shared" si="91"/>
        <v>247777.01</v>
      </c>
      <c r="H150" s="327">
        <f t="shared" si="92"/>
        <v>247928</v>
      </c>
      <c r="I150" s="235">
        <f t="shared" si="93"/>
        <v>20313</v>
      </c>
      <c r="J150" s="332">
        <f t="shared" si="94"/>
        <v>247777.01</v>
      </c>
      <c r="K150" s="327">
        <f t="shared" si="95"/>
        <v>247928</v>
      </c>
      <c r="L150" s="235">
        <f t="shared" si="96"/>
        <v>20313</v>
      </c>
      <c r="M150" s="332">
        <f t="shared" si="97"/>
        <v>247777.01</v>
      </c>
      <c r="N150" s="327">
        <f t="shared" si="98"/>
        <v>247928</v>
      </c>
      <c r="O150" s="235">
        <f t="shared" si="99"/>
        <v>20313</v>
      </c>
      <c r="P150" s="332">
        <f t="shared" si="89"/>
        <v>308123.01</v>
      </c>
      <c r="Q150" s="327">
        <v>308310</v>
      </c>
      <c r="R150" s="235">
        <v>34931.879999999997</v>
      </c>
      <c r="S150" s="332">
        <f t="shared" si="90"/>
        <v>308123.01</v>
      </c>
      <c r="T150" s="327">
        <v>308310</v>
      </c>
      <c r="U150" s="235">
        <v>34931.879999999997</v>
      </c>
      <c r="V150" s="332">
        <f t="shared" si="100"/>
        <v>308123.01</v>
      </c>
      <c r="W150" s="327">
        <f t="shared" si="101"/>
        <v>308310</v>
      </c>
      <c r="X150" s="235">
        <f t="shared" si="102"/>
        <v>34931.879999999997</v>
      </c>
      <c r="Y150" s="332">
        <f t="shared" si="103"/>
        <v>308123.01</v>
      </c>
      <c r="Z150" s="327">
        <f t="shared" si="104"/>
        <v>308310</v>
      </c>
      <c r="AA150" s="235">
        <f t="shared" si="105"/>
        <v>34931.879999999997</v>
      </c>
      <c r="AB150" s="332">
        <f t="shared" si="106"/>
        <v>308123.01</v>
      </c>
      <c r="AC150" s="327">
        <f t="shared" si="107"/>
        <v>308310</v>
      </c>
      <c r="AD150" s="235">
        <f t="shared" si="108"/>
        <v>34931.879999999997</v>
      </c>
      <c r="AE150" s="332">
        <f t="shared" si="109"/>
        <v>308123.01</v>
      </c>
      <c r="AF150" s="327">
        <f t="shared" si="110"/>
        <v>308310</v>
      </c>
      <c r="AG150" s="235">
        <f t="shared" si="111"/>
        <v>34931.879999999997</v>
      </c>
      <c r="AH150" s="332">
        <f t="shared" si="112"/>
        <v>308123.01</v>
      </c>
      <c r="AI150" s="327">
        <f t="shared" si="113"/>
        <v>308310</v>
      </c>
      <c r="AJ150" s="235">
        <f t="shared" si="114"/>
        <v>34931.879999999997</v>
      </c>
    </row>
    <row r="151" spans="1:36" x14ac:dyDescent="0.2">
      <c r="A151" s="332">
        <f t="shared" si="88"/>
        <v>247928.01</v>
      </c>
      <c r="B151" s="330">
        <v>248079</v>
      </c>
      <c r="C151" s="331">
        <v>20059</v>
      </c>
      <c r="D151" s="332">
        <f t="shared" si="85"/>
        <v>247928.01</v>
      </c>
      <c r="E151" s="327">
        <f t="shared" si="86"/>
        <v>248079</v>
      </c>
      <c r="F151" s="235">
        <f t="shared" si="87"/>
        <v>20059</v>
      </c>
      <c r="G151" s="332">
        <f t="shared" si="91"/>
        <v>247928.01</v>
      </c>
      <c r="H151" s="327">
        <f t="shared" si="92"/>
        <v>248079</v>
      </c>
      <c r="I151" s="235">
        <f t="shared" si="93"/>
        <v>20059</v>
      </c>
      <c r="J151" s="332">
        <f t="shared" si="94"/>
        <v>247928.01</v>
      </c>
      <c r="K151" s="327">
        <f t="shared" si="95"/>
        <v>248079</v>
      </c>
      <c r="L151" s="235">
        <f t="shared" si="96"/>
        <v>20059</v>
      </c>
      <c r="M151" s="332">
        <f t="shared" si="97"/>
        <v>247928.01</v>
      </c>
      <c r="N151" s="327">
        <f t="shared" si="98"/>
        <v>248079</v>
      </c>
      <c r="O151" s="235">
        <f t="shared" si="99"/>
        <v>20059</v>
      </c>
      <c r="P151" s="332">
        <f t="shared" si="89"/>
        <v>308310.01</v>
      </c>
      <c r="Q151" s="327">
        <v>308497</v>
      </c>
      <c r="R151" s="235">
        <v>34502.720000000001</v>
      </c>
      <c r="S151" s="332">
        <f t="shared" si="90"/>
        <v>308310.01</v>
      </c>
      <c r="T151" s="327">
        <v>308497</v>
      </c>
      <c r="U151" s="235">
        <v>34502.720000000001</v>
      </c>
      <c r="V151" s="332">
        <f t="shared" si="100"/>
        <v>308310.01</v>
      </c>
      <c r="W151" s="327">
        <f t="shared" si="101"/>
        <v>308497</v>
      </c>
      <c r="X151" s="235">
        <f t="shared" si="102"/>
        <v>34502.720000000001</v>
      </c>
      <c r="Y151" s="332">
        <f t="shared" si="103"/>
        <v>308310.01</v>
      </c>
      <c r="Z151" s="327">
        <f t="shared" si="104"/>
        <v>308497</v>
      </c>
      <c r="AA151" s="235">
        <f t="shared" si="105"/>
        <v>34502.720000000001</v>
      </c>
      <c r="AB151" s="332">
        <f t="shared" si="106"/>
        <v>308310.01</v>
      </c>
      <c r="AC151" s="327">
        <f t="shared" si="107"/>
        <v>308497</v>
      </c>
      <c r="AD151" s="235">
        <f t="shared" si="108"/>
        <v>34502.720000000001</v>
      </c>
      <c r="AE151" s="332">
        <f t="shared" si="109"/>
        <v>308310.01</v>
      </c>
      <c r="AF151" s="327">
        <f t="shared" si="110"/>
        <v>308497</v>
      </c>
      <c r="AG151" s="235">
        <f t="shared" si="111"/>
        <v>34502.720000000001</v>
      </c>
      <c r="AH151" s="332">
        <f t="shared" si="112"/>
        <v>308310.01</v>
      </c>
      <c r="AI151" s="327">
        <f t="shared" si="113"/>
        <v>308497</v>
      </c>
      <c r="AJ151" s="235">
        <f t="shared" si="114"/>
        <v>34502.720000000001</v>
      </c>
    </row>
    <row r="152" spans="1:36" x14ac:dyDescent="0.2">
      <c r="A152" s="332">
        <f t="shared" si="88"/>
        <v>248079.01</v>
      </c>
      <c r="B152" s="330">
        <v>248229</v>
      </c>
      <c r="C152" s="331">
        <v>19804</v>
      </c>
      <c r="D152" s="332">
        <f t="shared" si="85"/>
        <v>248079.01</v>
      </c>
      <c r="E152" s="327">
        <f t="shared" si="86"/>
        <v>248229</v>
      </c>
      <c r="F152" s="235">
        <f t="shared" si="87"/>
        <v>19804</v>
      </c>
      <c r="G152" s="332">
        <f t="shared" si="91"/>
        <v>248079.01</v>
      </c>
      <c r="H152" s="327">
        <f t="shared" si="92"/>
        <v>248229</v>
      </c>
      <c r="I152" s="235">
        <f t="shared" si="93"/>
        <v>19804</v>
      </c>
      <c r="J152" s="332">
        <f t="shared" si="94"/>
        <v>248079.01</v>
      </c>
      <c r="K152" s="327">
        <f t="shared" si="95"/>
        <v>248229</v>
      </c>
      <c r="L152" s="235">
        <f t="shared" si="96"/>
        <v>19804</v>
      </c>
      <c r="M152" s="332">
        <f t="shared" si="97"/>
        <v>248079.01</v>
      </c>
      <c r="N152" s="327">
        <f t="shared" si="98"/>
        <v>248229</v>
      </c>
      <c r="O152" s="235">
        <f t="shared" si="99"/>
        <v>19804</v>
      </c>
      <c r="P152" s="332">
        <f t="shared" si="89"/>
        <v>308497.01</v>
      </c>
      <c r="Q152" s="327">
        <v>308685</v>
      </c>
      <c r="R152" s="235">
        <v>34074.06</v>
      </c>
      <c r="S152" s="332">
        <f t="shared" si="90"/>
        <v>308497.01</v>
      </c>
      <c r="T152" s="327">
        <v>308685</v>
      </c>
      <c r="U152" s="235">
        <v>34074.06</v>
      </c>
      <c r="V152" s="332">
        <f t="shared" si="100"/>
        <v>308497.01</v>
      </c>
      <c r="W152" s="327">
        <f t="shared" si="101"/>
        <v>308685</v>
      </c>
      <c r="X152" s="235">
        <f t="shared" si="102"/>
        <v>34074.06</v>
      </c>
      <c r="Y152" s="332">
        <f t="shared" si="103"/>
        <v>308497.01</v>
      </c>
      <c r="Z152" s="327">
        <f t="shared" si="104"/>
        <v>308685</v>
      </c>
      <c r="AA152" s="235">
        <f t="shared" si="105"/>
        <v>34074.06</v>
      </c>
      <c r="AB152" s="332">
        <f t="shared" si="106"/>
        <v>308497.01</v>
      </c>
      <c r="AC152" s="327">
        <f t="shared" si="107"/>
        <v>308685</v>
      </c>
      <c r="AD152" s="235">
        <f t="shared" si="108"/>
        <v>34074.06</v>
      </c>
      <c r="AE152" s="332">
        <f t="shared" si="109"/>
        <v>308497.01</v>
      </c>
      <c r="AF152" s="327">
        <f t="shared" si="110"/>
        <v>308685</v>
      </c>
      <c r="AG152" s="235">
        <f t="shared" si="111"/>
        <v>34074.06</v>
      </c>
      <c r="AH152" s="332">
        <f t="shared" si="112"/>
        <v>308497.01</v>
      </c>
      <c r="AI152" s="327">
        <f t="shared" si="113"/>
        <v>308685</v>
      </c>
      <c r="AJ152" s="235">
        <f t="shared" si="114"/>
        <v>34074.06</v>
      </c>
    </row>
    <row r="153" spans="1:36" x14ac:dyDescent="0.2">
      <c r="A153" s="332">
        <f t="shared" si="88"/>
        <v>248229.01</v>
      </c>
      <c r="B153" s="330">
        <v>248380</v>
      </c>
      <c r="C153" s="331">
        <v>19550</v>
      </c>
      <c r="D153" s="332">
        <f t="shared" si="85"/>
        <v>248229.01</v>
      </c>
      <c r="E153" s="327">
        <f t="shared" si="86"/>
        <v>248380</v>
      </c>
      <c r="F153" s="235">
        <f t="shared" si="87"/>
        <v>19550</v>
      </c>
      <c r="G153" s="332">
        <f t="shared" si="91"/>
        <v>248229.01</v>
      </c>
      <c r="H153" s="327">
        <f t="shared" si="92"/>
        <v>248380</v>
      </c>
      <c r="I153" s="235">
        <f t="shared" si="93"/>
        <v>19550</v>
      </c>
      <c r="J153" s="332">
        <f t="shared" si="94"/>
        <v>248229.01</v>
      </c>
      <c r="K153" s="327">
        <f t="shared" si="95"/>
        <v>248380</v>
      </c>
      <c r="L153" s="235">
        <f t="shared" si="96"/>
        <v>19550</v>
      </c>
      <c r="M153" s="332">
        <f t="shared" si="97"/>
        <v>248229.01</v>
      </c>
      <c r="N153" s="327">
        <f t="shared" si="98"/>
        <v>248380</v>
      </c>
      <c r="O153" s="235">
        <f t="shared" si="99"/>
        <v>19550</v>
      </c>
      <c r="P153" s="332">
        <f t="shared" si="89"/>
        <v>308685.01</v>
      </c>
      <c r="Q153" s="327">
        <v>308872</v>
      </c>
      <c r="R153" s="235">
        <v>33645.89</v>
      </c>
      <c r="S153" s="332">
        <f t="shared" si="90"/>
        <v>308685.01</v>
      </c>
      <c r="T153" s="327">
        <v>308872</v>
      </c>
      <c r="U153" s="235">
        <v>33645.89</v>
      </c>
      <c r="V153" s="332">
        <f t="shared" si="100"/>
        <v>308685.01</v>
      </c>
      <c r="W153" s="327">
        <f t="shared" si="101"/>
        <v>308872</v>
      </c>
      <c r="X153" s="235">
        <f t="shared" si="102"/>
        <v>33645.89</v>
      </c>
      <c r="Y153" s="332">
        <f t="shared" si="103"/>
        <v>308685.01</v>
      </c>
      <c r="Z153" s="327">
        <f t="shared" si="104"/>
        <v>308872</v>
      </c>
      <c r="AA153" s="235">
        <f t="shared" si="105"/>
        <v>33645.89</v>
      </c>
      <c r="AB153" s="332">
        <f t="shared" si="106"/>
        <v>308685.01</v>
      </c>
      <c r="AC153" s="327">
        <f t="shared" si="107"/>
        <v>308872</v>
      </c>
      <c r="AD153" s="235">
        <f t="shared" si="108"/>
        <v>33645.89</v>
      </c>
      <c r="AE153" s="332">
        <f t="shared" si="109"/>
        <v>308685.01</v>
      </c>
      <c r="AF153" s="327">
        <f t="shared" si="110"/>
        <v>308872</v>
      </c>
      <c r="AG153" s="235">
        <f t="shared" si="111"/>
        <v>33645.89</v>
      </c>
      <c r="AH153" s="332">
        <f t="shared" si="112"/>
        <v>308685.01</v>
      </c>
      <c r="AI153" s="327">
        <f t="shared" si="113"/>
        <v>308872</v>
      </c>
      <c r="AJ153" s="235">
        <f t="shared" si="114"/>
        <v>33645.89</v>
      </c>
    </row>
    <row r="154" spans="1:36" x14ac:dyDescent="0.2">
      <c r="A154" s="332">
        <f t="shared" si="88"/>
        <v>248380.01</v>
      </c>
      <c r="B154" s="330">
        <v>248531</v>
      </c>
      <c r="C154" s="331">
        <v>19295</v>
      </c>
      <c r="D154" s="332">
        <f t="shared" si="85"/>
        <v>248380.01</v>
      </c>
      <c r="E154" s="327">
        <f t="shared" si="86"/>
        <v>248531</v>
      </c>
      <c r="F154" s="235">
        <f t="shared" si="87"/>
        <v>19295</v>
      </c>
      <c r="G154" s="332">
        <f t="shared" si="91"/>
        <v>248380.01</v>
      </c>
      <c r="H154" s="327">
        <f t="shared" si="92"/>
        <v>248531</v>
      </c>
      <c r="I154" s="235">
        <f t="shared" si="93"/>
        <v>19295</v>
      </c>
      <c r="J154" s="332">
        <f t="shared" si="94"/>
        <v>248380.01</v>
      </c>
      <c r="K154" s="327">
        <f t="shared" si="95"/>
        <v>248531</v>
      </c>
      <c r="L154" s="235">
        <f t="shared" si="96"/>
        <v>19295</v>
      </c>
      <c r="M154" s="332">
        <f t="shared" si="97"/>
        <v>248380.01</v>
      </c>
      <c r="N154" s="327">
        <f t="shared" si="98"/>
        <v>248531</v>
      </c>
      <c r="O154" s="235">
        <f t="shared" si="99"/>
        <v>19295</v>
      </c>
      <c r="P154" s="332">
        <f t="shared" si="89"/>
        <v>308872.01</v>
      </c>
      <c r="Q154" s="327">
        <v>309059</v>
      </c>
      <c r="R154" s="235">
        <v>33218.199999999997</v>
      </c>
      <c r="S154" s="332">
        <f t="shared" si="90"/>
        <v>308872.01</v>
      </c>
      <c r="T154" s="327">
        <v>309059</v>
      </c>
      <c r="U154" s="235">
        <v>33218.199999999997</v>
      </c>
      <c r="V154" s="332">
        <f t="shared" si="100"/>
        <v>308872.01</v>
      </c>
      <c r="W154" s="327">
        <f t="shared" si="101"/>
        <v>309059</v>
      </c>
      <c r="X154" s="235">
        <f t="shared" si="102"/>
        <v>33218.199999999997</v>
      </c>
      <c r="Y154" s="332">
        <f t="shared" si="103"/>
        <v>308872.01</v>
      </c>
      <c r="Z154" s="327">
        <f t="shared" si="104"/>
        <v>309059</v>
      </c>
      <c r="AA154" s="235">
        <f t="shared" si="105"/>
        <v>33218.199999999997</v>
      </c>
      <c r="AB154" s="332">
        <f t="shared" si="106"/>
        <v>308872.01</v>
      </c>
      <c r="AC154" s="327">
        <f t="shared" si="107"/>
        <v>309059</v>
      </c>
      <c r="AD154" s="235">
        <f t="shared" si="108"/>
        <v>33218.199999999997</v>
      </c>
      <c r="AE154" s="332">
        <f t="shared" si="109"/>
        <v>308872.01</v>
      </c>
      <c r="AF154" s="327">
        <f t="shared" si="110"/>
        <v>309059</v>
      </c>
      <c r="AG154" s="235">
        <f t="shared" si="111"/>
        <v>33218.199999999997</v>
      </c>
      <c r="AH154" s="332">
        <f t="shared" si="112"/>
        <v>308872.01</v>
      </c>
      <c r="AI154" s="327">
        <f t="shared" si="113"/>
        <v>309059</v>
      </c>
      <c r="AJ154" s="235">
        <f t="shared" si="114"/>
        <v>33218.199999999997</v>
      </c>
    </row>
    <row r="155" spans="1:36" x14ac:dyDescent="0.2">
      <c r="A155" s="332">
        <f t="shared" si="88"/>
        <v>248531.01</v>
      </c>
      <c r="B155" s="330">
        <v>248681</v>
      </c>
      <c r="C155" s="331">
        <v>19042</v>
      </c>
      <c r="D155" s="332">
        <f t="shared" si="85"/>
        <v>248531.01</v>
      </c>
      <c r="E155" s="327">
        <f t="shared" si="86"/>
        <v>248681</v>
      </c>
      <c r="F155" s="235">
        <f t="shared" si="87"/>
        <v>19042</v>
      </c>
      <c r="G155" s="332">
        <f t="shared" si="91"/>
        <v>248531.01</v>
      </c>
      <c r="H155" s="327">
        <f t="shared" si="92"/>
        <v>248681</v>
      </c>
      <c r="I155" s="235">
        <f t="shared" si="93"/>
        <v>19042</v>
      </c>
      <c r="J155" s="332">
        <f t="shared" si="94"/>
        <v>248531.01</v>
      </c>
      <c r="K155" s="327">
        <f t="shared" si="95"/>
        <v>248681</v>
      </c>
      <c r="L155" s="235">
        <f t="shared" si="96"/>
        <v>19042</v>
      </c>
      <c r="M155" s="332">
        <f t="shared" si="97"/>
        <v>248531.01</v>
      </c>
      <c r="N155" s="327">
        <f t="shared" si="98"/>
        <v>248681</v>
      </c>
      <c r="O155" s="235">
        <f t="shared" si="99"/>
        <v>19042</v>
      </c>
      <c r="P155" s="332">
        <f t="shared" si="89"/>
        <v>309059.01</v>
      </c>
      <c r="Q155" s="327">
        <v>309246</v>
      </c>
      <c r="R155" s="235">
        <v>32790.99</v>
      </c>
      <c r="S155" s="332">
        <f t="shared" si="90"/>
        <v>309059.01</v>
      </c>
      <c r="T155" s="327">
        <v>309246</v>
      </c>
      <c r="U155" s="235">
        <v>32790.99</v>
      </c>
      <c r="V155" s="332">
        <f t="shared" si="100"/>
        <v>309059.01</v>
      </c>
      <c r="W155" s="327">
        <f t="shared" si="101"/>
        <v>309246</v>
      </c>
      <c r="X155" s="235">
        <f t="shared" si="102"/>
        <v>32790.99</v>
      </c>
      <c r="Y155" s="332">
        <f t="shared" si="103"/>
        <v>309059.01</v>
      </c>
      <c r="Z155" s="327">
        <f t="shared" si="104"/>
        <v>309246</v>
      </c>
      <c r="AA155" s="235">
        <f t="shared" si="105"/>
        <v>32790.99</v>
      </c>
      <c r="AB155" s="332">
        <f t="shared" si="106"/>
        <v>309059.01</v>
      </c>
      <c r="AC155" s="327">
        <f t="shared" si="107"/>
        <v>309246</v>
      </c>
      <c r="AD155" s="235">
        <f t="shared" si="108"/>
        <v>32790.99</v>
      </c>
      <c r="AE155" s="332">
        <f t="shared" si="109"/>
        <v>309059.01</v>
      </c>
      <c r="AF155" s="327">
        <f t="shared" si="110"/>
        <v>309246</v>
      </c>
      <c r="AG155" s="235">
        <f t="shared" si="111"/>
        <v>32790.99</v>
      </c>
      <c r="AH155" s="332">
        <f t="shared" si="112"/>
        <v>309059.01</v>
      </c>
      <c r="AI155" s="327">
        <f t="shared" si="113"/>
        <v>309246</v>
      </c>
      <c r="AJ155" s="235">
        <f t="shared" si="114"/>
        <v>32790.99</v>
      </c>
    </row>
    <row r="156" spans="1:36" x14ac:dyDescent="0.2">
      <c r="A156" s="332">
        <f t="shared" si="88"/>
        <v>248681.01</v>
      </c>
      <c r="B156" s="330">
        <v>248832</v>
      </c>
      <c r="C156" s="331">
        <v>18789</v>
      </c>
      <c r="D156" s="332">
        <f t="shared" si="85"/>
        <v>248681.01</v>
      </c>
      <c r="E156" s="327">
        <f t="shared" si="86"/>
        <v>248832</v>
      </c>
      <c r="F156" s="235">
        <f t="shared" si="87"/>
        <v>18789</v>
      </c>
      <c r="G156" s="332">
        <f t="shared" si="91"/>
        <v>248681.01</v>
      </c>
      <c r="H156" s="327">
        <f t="shared" si="92"/>
        <v>248832</v>
      </c>
      <c r="I156" s="235">
        <f t="shared" si="93"/>
        <v>18789</v>
      </c>
      <c r="J156" s="332">
        <f t="shared" si="94"/>
        <v>248681.01</v>
      </c>
      <c r="K156" s="327">
        <f t="shared" si="95"/>
        <v>248832</v>
      </c>
      <c r="L156" s="235">
        <f t="shared" si="96"/>
        <v>18789</v>
      </c>
      <c r="M156" s="332">
        <f t="shared" si="97"/>
        <v>248681.01</v>
      </c>
      <c r="N156" s="327">
        <f t="shared" si="98"/>
        <v>248832</v>
      </c>
      <c r="O156" s="235">
        <f t="shared" si="99"/>
        <v>18789</v>
      </c>
      <c r="P156" s="332">
        <f t="shared" si="89"/>
        <v>309246.01</v>
      </c>
      <c r="Q156" s="327">
        <v>309433</v>
      </c>
      <c r="R156" s="235">
        <v>32364.26</v>
      </c>
      <c r="S156" s="332">
        <f t="shared" si="90"/>
        <v>309246.01</v>
      </c>
      <c r="T156" s="327">
        <v>309433</v>
      </c>
      <c r="U156" s="235">
        <v>32364.26</v>
      </c>
      <c r="V156" s="332">
        <f t="shared" si="100"/>
        <v>309246.01</v>
      </c>
      <c r="W156" s="327">
        <f t="shared" si="101"/>
        <v>309433</v>
      </c>
      <c r="X156" s="235">
        <f t="shared" si="102"/>
        <v>32364.26</v>
      </c>
      <c r="Y156" s="332">
        <f t="shared" si="103"/>
        <v>309246.01</v>
      </c>
      <c r="Z156" s="327">
        <f t="shared" si="104"/>
        <v>309433</v>
      </c>
      <c r="AA156" s="235">
        <f t="shared" si="105"/>
        <v>32364.26</v>
      </c>
      <c r="AB156" s="332">
        <f t="shared" si="106"/>
        <v>309246.01</v>
      </c>
      <c r="AC156" s="327">
        <f t="shared" si="107"/>
        <v>309433</v>
      </c>
      <c r="AD156" s="235">
        <f t="shared" si="108"/>
        <v>32364.26</v>
      </c>
      <c r="AE156" s="332">
        <f t="shared" si="109"/>
        <v>309246.01</v>
      </c>
      <c r="AF156" s="327">
        <f t="shared" si="110"/>
        <v>309433</v>
      </c>
      <c r="AG156" s="235">
        <f t="shared" si="111"/>
        <v>32364.26</v>
      </c>
      <c r="AH156" s="332">
        <f t="shared" si="112"/>
        <v>309246.01</v>
      </c>
      <c r="AI156" s="327">
        <f t="shared" si="113"/>
        <v>309433</v>
      </c>
      <c r="AJ156" s="235">
        <f t="shared" si="114"/>
        <v>32364.26</v>
      </c>
    </row>
    <row r="157" spans="1:36" x14ac:dyDescent="0.2">
      <c r="A157" s="332">
        <f t="shared" si="88"/>
        <v>248832.01</v>
      </c>
      <c r="B157" s="330">
        <v>248982</v>
      </c>
      <c r="C157" s="331">
        <v>18536</v>
      </c>
      <c r="D157" s="332">
        <f t="shared" si="85"/>
        <v>248832.01</v>
      </c>
      <c r="E157" s="327">
        <f t="shared" si="86"/>
        <v>248982</v>
      </c>
      <c r="F157" s="235">
        <f t="shared" si="87"/>
        <v>18536</v>
      </c>
      <c r="G157" s="332">
        <f t="shared" si="91"/>
        <v>248832.01</v>
      </c>
      <c r="H157" s="327">
        <f t="shared" si="92"/>
        <v>248982</v>
      </c>
      <c r="I157" s="235">
        <f t="shared" si="93"/>
        <v>18536</v>
      </c>
      <c r="J157" s="332">
        <f t="shared" si="94"/>
        <v>248832.01</v>
      </c>
      <c r="K157" s="327">
        <f t="shared" si="95"/>
        <v>248982</v>
      </c>
      <c r="L157" s="235">
        <f t="shared" si="96"/>
        <v>18536</v>
      </c>
      <c r="M157" s="332">
        <f t="shared" si="97"/>
        <v>248832.01</v>
      </c>
      <c r="N157" s="327">
        <f t="shared" si="98"/>
        <v>248982</v>
      </c>
      <c r="O157" s="235">
        <f t="shared" si="99"/>
        <v>18536</v>
      </c>
      <c r="P157" s="332">
        <f t="shared" si="89"/>
        <v>309433.01</v>
      </c>
      <c r="Q157" s="327">
        <v>309621</v>
      </c>
      <c r="R157" s="235">
        <v>31938</v>
      </c>
      <c r="S157" s="332">
        <f t="shared" si="90"/>
        <v>309433.01</v>
      </c>
      <c r="T157" s="327">
        <v>309621</v>
      </c>
      <c r="U157" s="235">
        <v>31938</v>
      </c>
      <c r="V157" s="332">
        <f t="shared" si="100"/>
        <v>309433.01</v>
      </c>
      <c r="W157" s="327">
        <f t="shared" si="101"/>
        <v>309621</v>
      </c>
      <c r="X157" s="235">
        <f t="shared" si="102"/>
        <v>31938</v>
      </c>
      <c r="Y157" s="332">
        <f t="shared" si="103"/>
        <v>309433.01</v>
      </c>
      <c r="Z157" s="327">
        <f t="shared" si="104"/>
        <v>309621</v>
      </c>
      <c r="AA157" s="235">
        <f t="shared" si="105"/>
        <v>31938</v>
      </c>
      <c r="AB157" s="332">
        <f t="shared" si="106"/>
        <v>309433.01</v>
      </c>
      <c r="AC157" s="327">
        <f t="shared" si="107"/>
        <v>309621</v>
      </c>
      <c r="AD157" s="235">
        <f t="shared" si="108"/>
        <v>31938</v>
      </c>
      <c r="AE157" s="332">
        <f t="shared" si="109"/>
        <v>309433.01</v>
      </c>
      <c r="AF157" s="327">
        <f t="shared" si="110"/>
        <v>309621</v>
      </c>
      <c r="AG157" s="235">
        <f t="shared" si="111"/>
        <v>31938</v>
      </c>
      <c r="AH157" s="332">
        <f t="shared" si="112"/>
        <v>309433.01</v>
      </c>
      <c r="AI157" s="327">
        <f t="shared" si="113"/>
        <v>309621</v>
      </c>
      <c r="AJ157" s="235">
        <f t="shared" si="114"/>
        <v>31938</v>
      </c>
    </row>
    <row r="158" spans="1:36" x14ac:dyDescent="0.2">
      <c r="A158" s="332">
        <f t="shared" si="88"/>
        <v>248982.01</v>
      </c>
      <c r="B158" s="330">
        <v>249133</v>
      </c>
      <c r="C158" s="331">
        <v>18283</v>
      </c>
      <c r="D158" s="332">
        <f t="shared" si="85"/>
        <v>248982.01</v>
      </c>
      <c r="E158" s="327">
        <f t="shared" si="86"/>
        <v>249133</v>
      </c>
      <c r="F158" s="235">
        <f t="shared" si="87"/>
        <v>18283</v>
      </c>
      <c r="G158" s="332">
        <f t="shared" si="91"/>
        <v>248982.01</v>
      </c>
      <c r="H158" s="327">
        <f t="shared" si="92"/>
        <v>249133</v>
      </c>
      <c r="I158" s="235">
        <f t="shared" si="93"/>
        <v>18283</v>
      </c>
      <c r="J158" s="332">
        <f t="shared" si="94"/>
        <v>248982.01</v>
      </c>
      <c r="K158" s="327">
        <f t="shared" si="95"/>
        <v>249133</v>
      </c>
      <c r="L158" s="235">
        <f t="shared" si="96"/>
        <v>18283</v>
      </c>
      <c r="M158" s="332">
        <f t="shared" si="97"/>
        <v>248982.01</v>
      </c>
      <c r="N158" s="327">
        <f t="shared" si="98"/>
        <v>249133</v>
      </c>
      <c r="O158" s="235">
        <f t="shared" si="99"/>
        <v>18283</v>
      </c>
      <c r="P158" s="332">
        <f t="shared" si="89"/>
        <v>309621.01</v>
      </c>
      <c r="Q158" s="327">
        <v>309808</v>
      </c>
      <c r="R158" s="235">
        <v>31512.22</v>
      </c>
      <c r="S158" s="332">
        <f t="shared" si="90"/>
        <v>309621.01</v>
      </c>
      <c r="T158" s="327">
        <v>309808</v>
      </c>
      <c r="U158" s="235">
        <v>31512.22</v>
      </c>
      <c r="V158" s="332">
        <f t="shared" si="100"/>
        <v>309621.01</v>
      </c>
      <c r="W158" s="327">
        <f t="shared" si="101"/>
        <v>309808</v>
      </c>
      <c r="X158" s="235">
        <f t="shared" si="102"/>
        <v>31512.22</v>
      </c>
      <c r="Y158" s="332">
        <f t="shared" si="103"/>
        <v>309621.01</v>
      </c>
      <c r="Z158" s="327">
        <f t="shared" si="104"/>
        <v>309808</v>
      </c>
      <c r="AA158" s="235">
        <f t="shared" si="105"/>
        <v>31512.22</v>
      </c>
      <c r="AB158" s="332">
        <f t="shared" si="106"/>
        <v>309621.01</v>
      </c>
      <c r="AC158" s="327">
        <f t="shared" si="107"/>
        <v>309808</v>
      </c>
      <c r="AD158" s="235">
        <f t="shared" si="108"/>
        <v>31512.22</v>
      </c>
      <c r="AE158" s="332">
        <f t="shared" si="109"/>
        <v>309621.01</v>
      </c>
      <c r="AF158" s="327">
        <f t="shared" si="110"/>
        <v>309808</v>
      </c>
      <c r="AG158" s="235">
        <f t="shared" si="111"/>
        <v>31512.22</v>
      </c>
      <c r="AH158" s="332">
        <f t="shared" si="112"/>
        <v>309621.01</v>
      </c>
      <c r="AI158" s="327">
        <f t="shared" si="113"/>
        <v>309808</v>
      </c>
      <c r="AJ158" s="235">
        <f t="shared" si="114"/>
        <v>31512.22</v>
      </c>
    </row>
    <row r="159" spans="1:36" x14ac:dyDescent="0.2">
      <c r="A159" s="332">
        <f t="shared" si="88"/>
        <v>249133.01</v>
      </c>
      <c r="B159" s="330">
        <v>249284</v>
      </c>
      <c r="C159" s="331">
        <v>18030</v>
      </c>
      <c r="D159" s="332">
        <f t="shared" si="85"/>
        <v>249133.01</v>
      </c>
      <c r="E159" s="327">
        <f t="shared" si="86"/>
        <v>249284</v>
      </c>
      <c r="F159" s="235">
        <f t="shared" si="87"/>
        <v>18030</v>
      </c>
      <c r="G159" s="332">
        <f t="shared" si="91"/>
        <v>249133.01</v>
      </c>
      <c r="H159" s="327">
        <f t="shared" si="92"/>
        <v>249284</v>
      </c>
      <c r="I159" s="235">
        <f t="shared" si="93"/>
        <v>18030</v>
      </c>
      <c r="J159" s="332">
        <f t="shared" si="94"/>
        <v>249133.01</v>
      </c>
      <c r="K159" s="327">
        <f t="shared" si="95"/>
        <v>249284</v>
      </c>
      <c r="L159" s="235">
        <f t="shared" si="96"/>
        <v>18030</v>
      </c>
      <c r="M159" s="332">
        <f t="shared" si="97"/>
        <v>249133.01</v>
      </c>
      <c r="N159" s="327">
        <f t="shared" si="98"/>
        <v>249284</v>
      </c>
      <c r="O159" s="235">
        <f t="shared" si="99"/>
        <v>18030</v>
      </c>
      <c r="P159" s="332">
        <f t="shared" si="89"/>
        <v>309808.01</v>
      </c>
      <c r="Q159" s="327">
        <v>309995</v>
      </c>
      <c r="R159" s="235">
        <v>31086.9</v>
      </c>
      <c r="S159" s="332">
        <f t="shared" si="90"/>
        <v>309808.01</v>
      </c>
      <c r="T159" s="327">
        <v>309995</v>
      </c>
      <c r="U159" s="235">
        <v>31086.9</v>
      </c>
      <c r="V159" s="332">
        <f t="shared" si="100"/>
        <v>309808.01</v>
      </c>
      <c r="W159" s="327">
        <f t="shared" si="101"/>
        <v>309995</v>
      </c>
      <c r="X159" s="235">
        <f t="shared" si="102"/>
        <v>31086.9</v>
      </c>
      <c r="Y159" s="332">
        <f t="shared" si="103"/>
        <v>309808.01</v>
      </c>
      <c r="Z159" s="327">
        <f t="shared" si="104"/>
        <v>309995</v>
      </c>
      <c r="AA159" s="235">
        <f t="shared" si="105"/>
        <v>31086.9</v>
      </c>
      <c r="AB159" s="332">
        <f t="shared" si="106"/>
        <v>309808.01</v>
      </c>
      <c r="AC159" s="327">
        <f t="shared" si="107"/>
        <v>309995</v>
      </c>
      <c r="AD159" s="235">
        <f t="shared" si="108"/>
        <v>31086.9</v>
      </c>
      <c r="AE159" s="332">
        <f t="shared" si="109"/>
        <v>309808.01</v>
      </c>
      <c r="AF159" s="327">
        <f t="shared" si="110"/>
        <v>309995</v>
      </c>
      <c r="AG159" s="235">
        <f t="shared" si="111"/>
        <v>31086.9</v>
      </c>
      <c r="AH159" s="332">
        <f t="shared" si="112"/>
        <v>309808.01</v>
      </c>
      <c r="AI159" s="327">
        <f t="shared" si="113"/>
        <v>309995</v>
      </c>
      <c r="AJ159" s="235">
        <f t="shared" si="114"/>
        <v>31086.9</v>
      </c>
    </row>
    <row r="160" spans="1:36" x14ac:dyDescent="0.2">
      <c r="A160" s="332">
        <f t="shared" si="88"/>
        <v>249284.01</v>
      </c>
      <c r="B160" s="330">
        <v>249434</v>
      </c>
      <c r="C160" s="331">
        <v>17778</v>
      </c>
      <c r="D160" s="332">
        <f t="shared" si="85"/>
        <v>249284.01</v>
      </c>
      <c r="E160" s="327">
        <f t="shared" si="86"/>
        <v>249434</v>
      </c>
      <c r="F160" s="235">
        <f t="shared" si="87"/>
        <v>17778</v>
      </c>
      <c r="G160" s="332">
        <f t="shared" si="91"/>
        <v>249284.01</v>
      </c>
      <c r="H160" s="327">
        <f t="shared" si="92"/>
        <v>249434</v>
      </c>
      <c r="I160" s="235">
        <f t="shared" si="93"/>
        <v>17778</v>
      </c>
      <c r="J160" s="332">
        <f t="shared" si="94"/>
        <v>249284.01</v>
      </c>
      <c r="K160" s="327">
        <f t="shared" si="95"/>
        <v>249434</v>
      </c>
      <c r="L160" s="235">
        <f t="shared" si="96"/>
        <v>17778</v>
      </c>
      <c r="M160" s="332">
        <f t="shared" si="97"/>
        <v>249284.01</v>
      </c>
      <c r="N160" s="327">
        <f t="shared" si="98"/>
        <v>249434</v>
      </c>
      <c r="O160" s="235">
        <f t="shared" si="99"/>
        <v>17778</v>
      </c>
      <c r="P160" s="332">
        <f t="shared" si="89"/>
        <v>309995.01</v>
      </c>
      <c r="Q160" s="327">
        <v>310182</v>
      </c>
      <c r="R160" s="235">
        <v>30662.04</v>
      </c>
      <c r="S160" s="332">
        <f t="shared" si="90"/>
        <v>309995.01</v>
      </c>
      <c r="T160" s="327">
        <v>310182</v>
      </c>
      <c r="U160" s="235">
        <v>30662.04</v>
      </c>
      <c r="V160" s="332">
        <f t="shared" si="100"/>
        <v>309995.01</v>
      </c>
      <c r="W160" s="327">
        <f t="shared" si="101"/>
        <v>310182</v>
      </c>
      <c r="X160" s="235">
        <f t="shared" si="102"/>
        <v>30662.04</v>
      </c>
      <c r="Y160" s="332">
        <f t="shared" si="103"/>
        <v>309995.01</v>
      </c>
      <c r="Z160" s="327">
        <f t="shared" si="104"/>
        <v>310182</v>
      </c>
      <c r="AA160" s="235">
        <f t="shared" si="105"/>
        <v>30662.04</v>
      </c>
      <c r="AB160" s="332">
        <f t="shared" si="106"/>
        <v>309995.01</v>
      </c>
      <c r="AC160" s="327">
        <f t="shared" si="107"/>
        <v>310182</v>
      </c>
      <c r="AD160" s="235">
        <f t="shared" si="108"/>
        <v>30662.04</v>
      </c>
      <c r="AE160" s="332">
        <f t="shared" si="109"/>
        <v>309995.01</v>
      </c>
      <c r="AF160" s="327">
        <f t="shared" si="110"/>
        <v>310182</v>
      </c>
      <c r="AG160" s="235">
        <f t="shared" si="111"/>
        <v>30662.04</v>
      </c>
      <c r="AH160" s="332">
        <f t="shared" si="112"/>
        <v>309995.01</v>
      </c>
      <c r="AI160" s="327">
        <f t="shared" si="113"/>
        <v>310182</v>
      </c>
      <c r="AJ160" s="235">
        <f t="shared" si="114"/>
        <v>30662.04</v>
      </c>
    </row>
    <row r="161" spans="1:36" x14ac:dyDescent="0.2">
      <c r="A161" s="332">
        <f t="shared" si="88"/>
        <v>249434.01</v>
      </c>
      <c r="B161" s="330">
        <v>249585</v>
      </c>
      <c r="C161" s="331">
        <v>17527</v>
      </c>
      <c r="D161" s="332">
        <f t="shared" si="85"/>
        <v>249434.01</v>
      </c>
      <c r="E161" s="327">
        <f t="shared" si="86"/>
        <v>249585</v>
      </c>
      <c r="F161" s="235">
        <f t="shared" si="87"/>
        <v>17527</v>
      </c>
      <c r="G161" s="332">
        <f t="shared" si="91"/>
        <v>249434.01</v>
      </c>
      <c r="H161" s="327">
        <f t="shared" si="92"/>
        <v>249585</v>
      </c>
      <c r="I161" s="235">
        <f t="shared" si="93"/>
        <v>17527</v>
      </c>
      <c r="J161" s="332">
        <f t="shared" si="94"/>
        <v>249434.01</v>
      </c>
      <c r="K161" s="327">
        <f t="shared" si="95"/>
        <v>249585</v>
      </c>
      <c r="L161" s="235">
        <f t="shared" si="96"/>
        <v>17527</v>
      </c>
      <c r="M161" s="332">
        <f t="shared" si="97"/>
        <v>249434.01</v>
      </c>
      <c r="N161" s="327">
        <f t="shared" si="98"/>
        <v>249585</v>
      </c>
      <c r="O161" s="235">
        <f t="shared" si="99"/>
        <v>17527</v>
      </c>
      <c r="P161" s="332">
        <f t="shared" si="89"/>
        <v>310182.01</v>
      </c>
      <c r="Q161" s="327">
        <v>310369</v>
      </c>
      <c r="R161" s="235">
        <v>30237.64</v>
      </c>
      <c r="S161" s="332">
        <f t="shared" si="90"/>
        <v>310182.01</v>
      </c>
      <c r="T161" s="327">
        <v>310369</v>
      </c>
      <c r="U161" s="235">
        <v>30237.64</v>
      </c>
      <c r="V161" s="332">
        <f t="shared" si="100"/>
        <v>310182.01</v>
      </c>
      <c r="W161" s="327">
        <f t="shared" si="101"/>
        <v>310369</v>
      </c>
      <c r="X161" s="235">
        <f t="shared" si="102"/>
        <v>30237.64</v>
      </c>
      <c r="Y161" s="332">
        <f t="shared" si="103"/>
        <v>310182.01</v>
      </c>
      <c r="Z161" s="327">
        <f t="shared" si="104"/>
        <v>310369</v>
      </c>
      <c r="AA161" s="235">
        <f t="shared" si="105"/>
        <v>30237.64</v>
      </c>
      <c r="AB161" s="332">
        <f t="shared" si="106"/>
        <v>310182.01</v>
      </c>
      <c r="AC161" s="327">
        <f t="shared" si="107"/>
        <v>310369</v>
      </c>
      <c r="AD161" s="235">
        <f t="shared" si="108"/>
        <v>30237.64</v>
      </c>
      <c r="AE161" s="332">
        <f t="shared" si="109"/>
        <v>310182.01</v>
      </c>
      <c r="AF161" s="327">
        <f t="shared" si="110"/>
        <v>310369</v>
      </c>
      <c r="AG161" s="235">
        <f t="shared" si="111"/>
        <v>30237.64</v>
      </c>
      <c r="AH161" s="332">
        <f t="shared" si="112"/>
        <v>310182.01</v>
      </c>
      <c r="AI161" s="327">
        <f t="shared" si="113"/>
        <v>310369</v>
      </c>
      <c r="AJ161" s="235">
        <f t="shared" si="114"/>
        <v>30237.64</v>
      </c>
    </row>
    <row r="162" spans="1:36" x14ac:dyDescent="0.2">
      <c r="A162" s="332">
        <f t="shared" si="88"/>
        <v>249585.01</v>
      </c>
      <c r="B162" s="330">
        <v>249736</v>
      </c>
      <c r="C162" s="331">
        <v>17275</v>
      </c>
      <c r="D162" s="332">
        <f t="shared" si="85"/>
        <v>249585.01</v>
      </c>
      <c r="E162" s="327">
        <f t="shared" si="86"/>
        <v>249736</v>
      </c>
      <c r="F162" s="235">
        <f t="shared" si="87"/>
        <v>17275</v>
      </c>
      <c r="G162" s="332">
        <f t="shared" si="91"/>
        <v>249585.01</v>
      </c>
      <c r="H162" s="327">
        <f t="shared" si="92"/>
        <v>249736</v>
      </c>
      <c r="I162" s="235">
        <f t="shared" si="93"/>
        <v>17275</v>
      </c>
      <c r="J162" s="332">
        <f t="shared" si="94"/>
        <v>249585.01</v>
      </c>
      <c r="K162" s="327">
        <f t="shared" si="95"/>
        <v>249736</v>
      </c>
      <c r="L162" s="235">
        <f t="shared" si="96"/>
        <v>17275</v>
      </c>
      <c r="M162" s="332">
        <f t="shared" si="97"/>
        <v>249585.01</v>
      </c>
      <c r="N162" s="327">
        <f t="shared" si="98"/>
        <v>249736</v>
      </c>
      <c r="O162" s="235">
        <f t="shared" si="99"/>
        <v>17275</v>
      </c>
      <c r="P162" s="332">
        <f t="shared" si="89"/>
        <v>310369.01</v>
      </c>
      <c r="Q162" s="327">
        <v>310557</v>
      </c>
      <c r="R162" s="235">
        <v>29813.7</v>
      </c>
      <c r="S162" s="332">
        <f t="shared" si="90"/>
        <v>310369.01</v>
      </c>
      <c r="T162" s="327">
        <v>310557</v>
      </c>
      <c r="U162" s="235">
        <v>29813.7</v>
      </c>
      <c r="V162" s="332">
        <f t="shared" si="100"/>
        <v>310369.01</v>
      </c>
      <c r="W162" s="327">
        <f t="shared" si="101"/>
        <v>310557</v>
      </c>
      <c r="X162" s="235">
        <f t="shared" si="102"/>
        <v>29813.7</v>
      </c>
      <c r="Y162" s="332">
        <f t="shared" si="103"/>
        <v>310369.01</v>
      </c>
      <c r="Z162" s="327">
        <f t="shared" si="104"/>
        <v>310557</v>
      </c>
      <c r="AA162" s="235">
        <f t="shared" si="105"/>
        <v>29813.7</v>
      </c>
      <c r="AB162" s="332">
        <f t="shared" si="106"/>
        <v>310369.01</v>
      </c>
      <c r="AC162" s="327">
        <f t="shared" si="107"/>
        <v>310557</v>
      </c>
      <c r="AD162" s="235">
        <f t="shared" si="108"/>
        <v>29813.7</v>
      </c>
      <c r="AE162" s="332">
        <f t="shared" si="109"/>
        <v>310369.01</v>
      </c>
      <c r="AF162" s="327">
        <f t="shared" si="110"/>
        <v>310557</v>
      </c>
      <c r="AG162" s="235">
        <f t="shared" si="111"/>
        <v>29813.7</v>
      </c>
      <c r="AH162" s="332">
        <f t="shared" si="112"/>
        <v>310369.01</v>
      </c>
      <c r="AI162" s="327">
        <f t="shared" si="113"/>
        <v>310557</v>
      </c>
      <c r="AJ162" s="235">
        <f t="shared" si="114"/>
        <v>29813.7</v>
      </c>
    </row>
    <row r="163" spans="1:36" x14ac:dyDescent="0.2">
      <c r="A163" s="332">
        <f t="shared" si="88"/>
        <v>249736.01</v>
      </c>
      <c r="B163" s="330">
        <v>249886</v>
      </c>
      <c r="C163" s="331">
        <v>17024</v>
      </c>
      <c r="D163" s="332">
        <f t="shared" si="85"/>
        <v>249736.01</v>
      </c>
      <c r="E163" s="327">
        <f t="shared" si="86"/>
        <v>249886</v>
      </c>
      <c r="F163" s="235">
        <f t="shared" si="87"/>
        <v>17024</v>
      </c>
      <c r="G163" s="332">
        <f t="shared" si="91"/>
        <v>249736.01</v>
      </c>
      <c r="H163" s="327">
        <f t="shared" si="92"/>
        <v>249886</v>
      </c>
      <c r="I163" s="235">
        <f t="shared" si="93"/>
        <v>17024</v>
      </c>
      <c r="J163" s="332">
        <f t="shared" si="94"/>
        <v>249736.01</v>
      </c>
      <c r="K163" s="327">
        <f t="shared" si="95"/>
        <v>249886</v>
      </c>
      <c r="L163" s="235">
        <f t="shared" si="96"/>
        <v>17024</v>
      </c>
      <c r="M163" s="332">
        <f t="shared" si="97"/>
        <v>249736.01</v>
      </c>
      <c r="N163" s="327">
        <f t="shared" si="98"/>
        <v>249886</v>
      </c>
      <c r="O163" s="235">
        <f t="shared" si="99"/>
        <v>17024</v>
      </c>
      <c r="P163" s="332">
        <f t="shared" si="89"/>
        <v>310557.01</v>
      </c>
      <c r="Q163" s="327">
        <v>310744</v>
      </c>
      <c r="R163" s="235">
        <v>29390.22</v>
      </c>
      <c r="S163" s="332">
        <f t="shared" si="90"/>
        <v>310557.01</v>
      </c>
      <c r="T163" s="327">
        <v>310744</v>
      </c>
      <c r="U163" s="235">
        <v>29390.22</v>
      </c>
      <c r="V163" s="332">
        <f t="shared" si="100"/>
        <v>310557.01</v>
      </c>
      <c r="W163" s="327">
        <f t="shared" si="101"/>
        <v>310744</v>
      </c>
      <c r="X163" s="235">
        <f t="shared" si="102"/>
        <v>29390.22</v>
      </c>
      <c r="Y163" s="332">
        <f t="shared" si="103"/>
        <v>310557.01</v>
      </c>
      <c r="Z163" s="327">
        <f t="shared" si="104"/>
        <v>310744</v>
      </c>
      <c r="AA163" s="235">
        <f t="shared" si="105"/>
        <v>29390.22</v>
      </c>
      <c r="AB163" s="332">
        <f t="shared" si="106"/>
        <v>310557.01</v>
      </c>
      <c r="AC163" s="327">
        <f t="shared" si="107"/>
        <v>310744</v>
      </c>
      <c r="AD163" s="235">
        <f t="shared" si="108"/>
        <v>29390.22</v>
      </c>
      <c r="AE163" s="332">
        <f t="shared" si="109"/>
        <v>310557.01</v>
      </c>
      <c r="AF163" s="327">
        <f t="shared" si="110"/>
        <v>310744</v>
      </c>
      <c r="AG163" s="235">
        <f t="shared" si="111"/>
        <v>29390.22</v>
      </c>
      <c r="AH163" s="332">
        <f t="shared" si="112"/>
        <v>310557.01</v>
      </c>
      <c r="AI163" s="327">
        <f t="shared" si="113"/>
        <v>310744</v>
      </c>
      <c r="AJ163" s="235">
        <f t="shared" si="114"/>
        <v>29390.22</v>
      </c>
    </row>
    <row r="164" spans="1:36" x14ac:dyDescent="0.2">
      <c r="A164" s="332">
        <f t="shared" si="88"/>
        <v>249886.01</v>
      </c>
      <c r="B164" s="330">
        <v>250037</v>
      </c>
      <c r="C164" s="331">
        <v>16772</v>
      </c>
      <c r="D164" s="332">
        <f t="shared" si="85"/>
        <v>249886.01</v>
      </c>
      <c r="E164" s="327">
        <f t="shared" si="86"/>
        <v>250037</v>
      </c>
      <c r="F164" s="235">
        <f t="shared" si="87"/>
        <v>16772</v>
      </c>
      <c r="G164" s="332">
        <f t="shared" si="91"/>
        <v>249886.01</v>
      </c>
      <c r="H164" s="327">
        <f t="shared" si="92"/>
        <v>250037</v>
      </c>
      <c r="I164" s="235">
        <f t="shared" si="93"/>
        <v>16772</v>
      </c>
      <c r="J164" s="332">
        <f t="shared" si="94"/>
        <v>249886.01</v>
      </c>
      <c r="K164" s="327">
        <f t="shared" si="95"/>
        <v>250037</v>
      </c>
      <c r="L164" s="235">
        <f t="shared" si="96"/>
        <v>16772</v>
      </c>
      <c r="M164" s="332">
        <f t="shared" si="97"/>
        <v>249886.01</v>
      </c>
      <c r="N164" s="327">
        <f t="shared" si="98"/>
        <v>250037</v>
      </c>
      <c r="O164" s="235">
        <f t="shared" si="99"/>
        <v>16772</v>
      </c>
      <c r="P164" s="332">
        <f t="shared" si="89"/>
        <v>310744.01</v>
      </c>
      <c r="Q164" s="327">
        <v>310931</v>
      </c>
      <c r="R164" s="235">
        <v>28967.18</v>
      </c>
      <c r="S164" s="332">
        <f t="shared" si="90"/>
        <v>310744.01</v>
      </c>
      <c r="T164" s="327">
        <v>310931</v>
      </c>
      <c r="U164" s="235">
        <v>28967.18</v>
      </c>
      <c r="V164" s="332">
        <f t="shared" si="100"/>
        <v>310744.01</v>
      </c>
      <c r="W164" s="327">
        <f t="shared" si="101"/>
        <v>310931</v>
      </c>
      <c r="X164" s="235">
        <f t="shared" si="102"/>
        <v>28967.18</v>
      </c>
      <c r="Y164" s="332">
        <f t="shared" si="103"/>
        <v>310744.01</v>
      </c>
      <c r="Z164" s="327">
        <f t="shared" si="104"/>
        <v>310931</v>
      </c>
      <c r="AA164" s="235">
        <f t="shared" si="105"/>
        <v>28967.18</v>
      </c>
      <c r="AB164" s="332">
        <f t="shared" si="106"/>
        <v>310744.01</v>
      </c>
      <c r="AC164" s="327">
        <f t="shared" si="107"/>
        <v>310931</v>
      </c>
      <c r="AD164" s="235">
        <f t="shared" si="108"/>
        <v>28967.18</v>
      </c>
      <c r="AE164" s="332">
        <f t="shared" si="109"/>
        <v>310744.01</v>
      </c>
      <c r="AF164" s="327">
        <f t="shared" si="110"/>
        <v>310931</v>
      </c>
      <c r="AG164" s="235">
        <f t="shared" si="111"/>
        <v>28967.18</v>
      </c>
      <c r="AH164" s="332">
        <f t="shared" si="112"/>
        <v>310744.01</v>
      </c>
      <c r="AI164" s="327">
        <f t="shared" si="113"/>
        <v>310931</v>
      </c>
      <c r="AJ164" s="235">
        <f t="shared" si="114"/>
        <v>28967.18</v>
      </c>
    </row>
    <row r="165" spans="1:36" x14ac:dyDescent="0.2">
      <c r="A165" s="332">
        <f t="shared" si="88"/>
        <v>250037.01</v>
      </c>
      <c r="B165" s="330">
        <v>250187</v>
      </c>
      <c r="C165" s="331">
        <v>16522</v>
      </c>
      <c r="D165" s="332">
        <f t="shared" si="85"/>
        <v>250037.01</v>
      </c>
      <c r="E165" s="327">
        <f t="shared" si="86"/>
        <v>250187</v>
      </c>
      <c r="F165" s="235">
        <f t="shared" si="87"/>
        <v>16522</v>
      </c>
      <c r="G165" s="332">
        <f t="shared" si="91"/>
        <v>250037.01</v>
      </c>
      <c r="H165" s="327">
        <f t="shared" si="92"/>
        <v>250187</v>
      </c>
      <c r="I165" s="235">
        <f t="shared" si="93"/>
        <v>16522</v>
      </c>
      <c r="J165" s="332">
        <f t="shared" si="94"/>
        <v>250037.01</v>
      </c>
      <c r="K165" s="327">
        <f t="shared" si="95"/>
        <v>250187</v>
      </c>
      <c r="L165" s="235">
        <f t="shared" si="96"/>
        <v>16522</v>
      </c>
      <c r="M165" s="332">
        <f t="shared" si="97"/>
        <v>250037.01</v>
      </c>
      <c r="N165" s="327">
        <f t="shared" si="98"/>
        <v>250187</v>
      </c>
      <c r="O165" s="235">
        <f t="shared" si="99"/>
        <v>16522</v>
      </c>
      <c r="P165" s="332">
        <f t="shared" si="89"/>
        <v>310931.01</v>
      </c>
      <c r="Q165" s="327">
        <v>311118</v>
      </c>
      <c r="R165" s="235">
        <v>28544.59</v>
      </c>
      <c r="S165" s="332">
        <f t="shared" si="90"/>
        <v>310931.01</v>
      </c>
      <c r="T165" s="327">
        <v>311118</v>
      </c>
      <c r="U165" s="235">
        <v>28544.59</v>
      </c>
      <c r="V165" s="332">
        <f t="shared" si="100"/>
        <v>310931.01</v>
      </c>
      <c r="W165" s="327">
        <f t="shared" si="101"/>
        <v>311118</v>
      </c>
      <c r="X165" s="235">
        <f t="shared" si="102"/>
        <v>28544.59</v>
      </c>
      <c r="Y165" s="332">
        <f t="shared" si="103"/>
        <v>310931.01</v>
      </c>
      <c r="Z165" s="327">
        <f t="shared" si="104"/>
        <v>311118</v>
      </c>
      <c r="AA165" s="235">
        <f t="shared" si="105"/>
        <v>28544.59</v>
      </c>
      <c r="AB165" s="332">
        <f t="shared" si="106"/>
        <v>310931.01</v>
      </c>
      <c r="AC165" s="327">
        <f t="shared" si="107"/>
        <v>311118</v>
      </c>
      <c r="AD165" s="235">
        <f t="shared" si="108"/>
        <v>28544.59</v>
      </c>
      <c r="AE165" s="332">
        <f t="shared" si="109"/>
        <v>310931.01</v>
      </c>
      <c r="AF165" s="327">
        <f t="shared" si="110"/>
        <v>311118</v>
      </c>
      <c r="AG165" s="235">
        <f t="shared" si="111"/>
        <v>28544.59</v>
      </c>
      <c r="AH165" s="332">
        <f t="shared" si="112"/>
        <v>310931.01</v>
      </c>
      <c r="AI165" s="327">
        <f t="shared" si="113"/>
        <v>311118</v>
      </c>
      <c r="AJ165" s="235">
        <f t="shared" si="114"/>
        <v>28544.59</v>
      </c>
    </row>
    <row r="166" spans="1:36" x14ac:dyDescent="0.2">
      <c r="A166" s="332">
        <f t="shared" si="88"/>
        <v>250187.01</v>
      </c>
      <c r="B166" s="330">
        <v>250338</v>
      </c>
      <c r="C166" s="331">
        <v>16270</v>
      </c>
      <c r="D166" s="332">
        <f t="shared" si="85"/>
        <v>250187.01</v>
      </c>
      <c r="E166" s="327">
        <f t="shared" si="86"/>
        <v>250338</v>
      </c>
      <c r="F166" s="235">
        <f t="shared" si="87"/>
        <v>16270</v>
      </c>
      <c r="G166" s="332">
        <f t="shared" si="91"/>
        <v>250187.01</v>
      </c>
      <c r="H166" s="327">
        <f t="shared" si="92"/>
        <v>250338</v>
      </c>
      <c r="I166" s="235">
        <f t="shared" si="93"/>
        <v>16270</v>
      </c>
      <c r="J166" s="332">
        <f t="shared" si="94"/>
        <v>250187.01</v>
      </c>
      <c r="K166" s="327">
        <f t="shared" si="95"/>
        <v>250338</v>
      </c>
      <c r="L166" s="235">
        <f t="shared" si="96"/>
        <v>16270</v>
      </c>
      <c r="M166" s="332">
        <f t="shared" si="97"/>
        <v>250187.01</v>
      </c>
      <c r="N166" s="327">
        <f t="shared" si="98"/>
        <v>250338</v>
      </c>
      <c r="O166" s="235">
        <f t="shared" si="99"/>
        <v>16270</v>
      </c>
      <c r="P166" s="332">
        <f t="shared" si="89"/>
        <v>311118.01</v>
      </c>
      <c r="Q166" s="327">
        <v>311305</v>
      </c>
      <c r="R166" s="235">
        <v>28122.44</v>
      </c>
      <c r="S166" s="332">
        <f t="shared" si="90"/>
        <v>311118.01</v>
      </c>
      <c r="T166" s="327">
        <v>311305</v>
      </c>
      <c r="U166" s="235">
        <v>28122.44</v>
      </c>
      <c r="V166" s="332">
        <f t="shared" si="100"/>
        <v>311118.01</v>
      </c>
      <c r="W166" s="327">
        <f t="shared" si="101"/>
        <v>311305</v>
      </c>
      <c r="X166" s="235">
        <f t="shared" si="102"/>
        <v>28122.44</v>
      </c>
      <c r="Y166" s="332">
        <f t="shared" si="103"/>
        <v>311118.01</v>
      </c>
      <c r="Z166" s="327">
        <f t="shared" si="104"/>
        <v>311305</v>
      </c>
      <c r="AA166" s="235">
        <f t="shared" si="105"/>
        <v>28122.44</v>
      </c>
      <c r="AB166" s="332">
        <f t="shared" si="106"/>
        <v>311118.01</v>
      </c>
      <c r="AC166" s="327">
        <f t="shared" si="107"/>
        <v>311305</v>
      </c>
      <c r="AD166" s="235">
        <f t="shared" si="108"/>
        <v>28122.44</v>
      </c>
      <c r="AE166" s="332">
        <f t="shared" si="109"/>
        <v>311118.01</v>
      </c>
      <c r="AF166" s="327">
        <f t="shared" si="110"/>
        <v>311305</v>
      </c>
      <c r="AG166" s="235">
        <f t="shared" si="111"/>
        <v>28122.44</v>
      </c>
      <c r="AH166" s="332">
        <f t="shared" si="112"/>
        <v>311118.01</v>
      </c>
      <c r="AI166" s="327">
        <f t="shared" si="113"/>
        <v>311305</v>
      </c>
      <c r="AJ166" s="235">
        <f t="shared" si="114"/>
        <v>28122.44</v>
      </c>
    </row>
    <row r="167" spans="1:36" x14ac:dyDescent="0.2">
      <c r="A167" s="332">
        <f t="shared" si="88"/>
        <v>250338.01</v>
      </c>
      <c r="B167" s="330">
        <v>250489</v>
      </c>
      <c r="C167" s="331">
        <v>16020</v>
      </c>
      <c r="D167" s="332">
        <f t="shared" si="85"/>
        <v>250338.01</v>
      </c>
      <c r="E167" s="327">
        <f t="shared" si="86"/>
        <v>250489</v>
      </c>
      <c r="F167" s="235">
        <f t="shared" si="87"/>
        <v>16020</v>
      </c>
      <c r="G167" s="332">
        <f t="shared" si="91"/>
        <v>250338.01</v>
      </c>
      <c r="H167" s="327">
        <f t="shared" si="92"/>
        <v>250489</v>
      </c>
      <c r="I167" s="235">
        <f t="shared" si="93"/>
        <v>16020</v>
      </c>
      <c r="J167" s="332">
        <f t="shared" si="94"/>
        <v>250338.01</v>
      </c>
      <c r="K167" s="327">
        <f t="shared" si="95"/>
        <v>250489</v>
      </c>
      <c r="L167" s="235">
        <f t="shared" si="96"/>
        <v>16020</v>
      </c>
      <c r="M167" s="332">
        <f t="shared" si="97"/>
        <v>250338.01</v>
      </c>
      <c r="N167" s="327">
        <f t="shared" si="98"/>
        <v>250489</v>
      </c>
      <c r="O167" s="235">
        <f t="shared" si="99"/>
        <v>16020</v>
      </c>
      <c r="P167" s="332">
        <f t="shared" si="89"/>
        <v>311305.01</v>
      </c>
      <c r="Q167" s="327">
        <v>311493</v>
      </c>
      <c r="R167" s="235">
        <v>27700.73</v>
      </c>
      <c r="S167" s="332">
        <f t="shared" si="90"/>
        <v>311305.01</v>
      </c>
      <c r="T167" s="327">
        <v>311493</v>
      </c>
      <c r="U167" s="235">
        <v>27700.73</v>
      </c>
      <c r="V167" s="332">
        <f t="shared" si="100"/>
        <v>311305.01</v>
      </c>
      <c r="W167" s="327">
        <f t="shared" si="101"/>
        <v>311493</v>
      </c>
      <c r="X167" s="235">
        <f t="shared" si="102"/>
        <v>27700.73</v>
      </c>
      <c r="Y167" s="332">
        <f t="shared" si="103"/>
        <v>311305.01</v>
      </c>
      <c r="Z167" s="327">
        <f t="shared" si="104"/>
        <v>311493</v>
      </c>
      <c r="AA167" s="235">
        <f t="shared" si="105"/>
        <v>27700.73</v>
      </c>
      <c r="AB167" s="332">
        <f t="shared" si="106"/>
        <v>311305.01</v>
      </c>
      <c r="AC167" s="327">
        <f t="shared" si="107"/>
        <v>311493</v>
      </c>
      <c r="AD167" s="235">
        <f t="shared" si="108"/>
        <v>27700.73</v>
      </c>
      <c r="AE167" s="332">
        <f t="shared" si="109"/>
        <v>311305.01</v>
      </c>
      <c r="AF167" s="327">
        <f t="shared" si="110"/>
        <v>311493</v>
      </c>
      <c r="AG167" s="235">
        <f t="shared" si="111"/>
        <v>27700.73</v>
      </c>
      <c r="AH167" s="332">
        <f t="shared" si="112"/>
        <v>311305.01</v>
      </c>
      <c r="AI167" s="327">
        <f t="shared" si="113"/>
        <v>311493</v>
      </c>
      <c r="AJ167" s="235">
        <f t="shared" si="114"/>
        <v>27700.73</v>
      </c>
    </row>
    <row r="168" spans="1:36" x14ac:dyDescent="0.2">
      <c r="A168" s="332">
        <f t="shared" si="88"/>
        <v>250489.01</v>
      </c>
      <c r="B168" s="330">
        <v>250639</v>
      </c>
      <c r="C168" s="331">
        <v>15770</v>
      </c>
      <c r="D168" s="332">
        <f t="shared" si="85"/>
        <v>250489.01</v>
      </c>
      <c r="E168" s="327">
        <f t="shared" si="86"/>
        <v>250639</v>
      </c>
      <c r="F168" s="235">
        <f t="shared" si="87"/>
        <v>15770</v>
      </c>
      <c r="G168" s="332">
        <f t="shared" si="91"/>
        <v>250489.01</v>
      </c>
      <c r="H168" s="327">
        <f t="shared" si="92"/>
        <v>250639</v>
      </c>
      <c r="I168" s="235">
        <f t="shared" si="93"/>
        <v>15770</v>
      </c>
      <c r="J168" s="332">
        <f t="shared" si="94"/>
        <v>250489.01</v>
      </c>
      <c r="K168" s="327">
        <f t="shared" si="95"/>
        <v>250639</v>
      </c>
      <c r="L168" s="235">
        <f t="shared" si="96"/>
        <v>15770</v>
      </c>
      <c r="M168" s="332">
        <f t="shared" si="97"/>
        <v>250489.01</v>
      </c>
      <c r="N168" s="327">
        <f t="shared" si="98"/>
        <v>250639</v>
      </c>
      <c r="O168" s="235">
        <f t="shared" si="99"/>
        <v>15770</v>
      </c>
      <c r="P168" s="332">
        <f t="shared" si="89"/>
        <v>311493.01</v>
      </c>
      <c r="Q168" s="327">
        <v>311680</v>
      </c>
      <c r="R168" s="235">
        <v>27279.46</v>
      </c>
      <c r="S168" s="332">
        <f t="shared" si="90"/>
        <v>311493.01</v>
      </c>
      <c r="T168" s="327">
        <v>311680</v>
      </c>
      <c r="U168" s="235">
        <v>27279.46</v>
      </c>
      <c r="V168" s="332">
        <f t="shared" si="100"/>
        <v>311493.01</v>
      </c>
      <c r="W168" s="327">
        <f t="shared" si="101"/>
        <v>311680</v>
      </c>
      <c r="X168" s="235">
        <f t="shared" si="102"/>
        <v>27279.46</v>
      </c>
      <c r="Y168" s="332">
        <f t="shared" si="103"/>
        <v>311493.01</v>
      </c>
      <c r="Z168" s="327">
        <f t="shared" si="104"/>
        <v>311680</v>
      </c>
      <c r="AA168" s="235">
        <f t="shared" si="105"/>
        <v>27279.46</v>
      </c>
      <c r="AB168" s="332">
        <f t="shared" si="106"/>
        <v>311493.01</v>
      </c>
      <c r="AC168" s="327">
        <f t="shared" si="107"/>
        <v>311680</v>
      </c>
      <c r="AD168" s="235">
        <f t="shared" si="108"/>
        <v>27279.46</v>
      </c>
      <c r="AE168" s="332">
        <f t="shared" si="109"/>
        <v>311493.01</v>
      </c>
      <c r="AF168" s="327">
        <f t="shared" si="110"/>
        <v>311680</v>
      </c>
      <c r="AG168" s="235">
        <f t="shared" si="111"/>
        <v>27279.46</v>
      </c>
      <c r="AH168" s="332">
        <f t="shared" si="112"/>
        <v>311493.01</v>
      </c>
      <c r="AI168" s="327">
        <f t="shared" si="113"/>
        <v>311680</v>
      </c>
      <c r="AJ168" s="235">
        <f t="shared" si="114"/>
        <v>27279.46</v>
      </c>
    </row>
    <row r="169" spans="1:36" x14ac:dyDescent="0.2">
      <c r="A169" s="332">
        <f t="shared" si="88"/>
        <v>250639.01</v>
      </c>
      <c r="B169" s="330">
        <v>250790</v>
      </c>
      <c r="C169" s="331">
        <v>15520</v>
      </c>
      <c r="D169" s="332">
        <f t="shared" si="85"/>
        <v>250639.01</v>
      </c>
      <c r="E169" s="327">
        <f t="shared" si="86"/>
        <v>250790</v>
      </c>
      <c r="F169" s="235">
        <f t="shared" si="87"/>
        <v>15520</v>
      </c>
      <c r="G169" s="332">
        <f t="shared" si="91"/>
        <v>250639.01</v>
      </c>
      <c r="H169" s="327">
        <f t="shared" si="92"/>
        <v>250790</v>
      </c>
      <c r="I169" s="235">
        <f t="shared" si="93"/>
        <v>15520</v>
      </c>
      <c r="J169" s="332">
        <f t="shared" si="94"/>
        <v>250639.01</v>
      </c>
      <c r="K169" s="327">
        <f t="shared" si="95"/>
        <v>250790</v>
      </c>
      <c r="L169" s="235">
        <f t="shared" si="96"/>
        <v>15520</v>
      </c>
      <c r="M169" s="332">
        <f t="shared" si="97"/>
        <v>250639.01</v>
      </c>
      <c r="N169" s="327">
        <f t="shared" si="98"/>
        <v>250790</v>
      </c>
      <c r="O169" s="235">
        <f t="shared" si="99"/>
        <v>15520</v>
      </c>
      <c r="P169" s="332">
        <f t="shared" si="89"/>
        <v>311680.01</v>
      </c>
      <c r="Q169" s="327">
        <v>311867</v>
      </c>
      <c r="R169" s="235">
        <v>26858.63</v>
      </c>
      <c r="S169" s="332">
        <f t="shared" si="90"/>
        <v>311680.01</v>
      </c>
      <c r="T169" s="327">
        <v>311867</v>
      </c>
      <c r="U169" s="235">
        <v>26858.63</v>
      </c>
      <c r="V169" s="332">
        <f t="shared" si="100"/>
        <v>311680.01</v>
      </c>
      <c r="W169" s="327">
        <f t="shared" si="101"/>
        <v>311867</v>
      </c>
      <c r="X169" s="235">
        <f t="shared" si="102"/>
        <v>26858.63</v>
      </c>
      <c r="Y169" s="332">
        <f t="shared" si="103"/>
        <v>311680.01</v>
      </c>
      <c r="Z169" s="327">
        <f t="shared" si="104"/>
        <v>311867</v>
      </c>
      <c r="AA169" s="235">
        <f t="shared" si="105"/>
        <v>26858.63</v>
      </c>
      <c r="AB169" s="332">
        <f t="shared" si="106"/>
        <v>311680.01</v>
      </c>
      <c r="AC169" s="327">
        <f t="shared" si="107"/>
        <v>311867</v>
      </c>
      <c r="AD169" s="235">
        <f t="shared" si="108"/>
        <v>26858.63</v>
      </c>
      <c r="AE169" s="332">
        <f t="shared" si="109"/>
        <v>311680.01</v>
      </c>
      <c r="AF169" s="327">
        <f t="shared" si="110"/>
        <v>311867</v>
      </c>
      <c r="AG169" s="235">
        <f t="shared" si="111"/>
        <v>26858.63</v>
      </c>
      <c r="AH169" s="332">
        <f t="shared" si="112"/>
        <v>311680.01</v>
      </c>
      <c r="AI169" s="327">
        <f t="shared" si="113"/>
        <v>311867</v>
      </c>
      <c r="AJ169" s="235">
        <f t="shared" si="114"/>
        <v>26858.63</v>
      </c>
    </row>
    <row r="170" spans="1:36" x14ac:dyDescent="0.2">
      <c r="A170" s="332">
        <f t="shared" si="88"/>
        <v>250790.01</v>
      </c>
      <c r="B170" s="330">
        <v>250941</v>
      </c>
      <c r="C170" s="331">
        <v>15272</v>
      </c>
      <c r="D170" s="332">
        <f t="shared" si="85"/>
        <v>250790.01</v>
      </c>
      <c r="E170" s="327">
        <f t="shared" si="86"/>
        <v>250941</v>
      </c>
      <c r="F170" s="235">
        <f t="shared" si="87"/>
        <v>15272</v>
      </c>
      <c r="G170" s="332">
        <f t="shared" si="91"/>
        <v>250790.01</v>
      </c>
      <c r="H170" s="327">
        <f t="shared" si="92"/>
        <v>250941</v>
      </c>
      <c r="I170" s="235">
        <f t="shared" si="93"/>
        <v>15272</v>
      </c>
      <c r="J170" s="332">
        <f t="shared" si="94"/>
        <v>250790.01</v>
      </c>
      <c r="K170" s="327">
        <f t="shared" si="95"/>
        <v>250941</v>
      </c>
      <c r="L170" s="235">
        <f t="shared" si="96"/>
        <v>15272</v>
      </c>
      <c r="M170" s="332">
        <f t="shared" si="97"/>
        <v>250790.01</v>
      </c>
      <c r="N170" s="327">
        <f t="shared" si="98"/>
        <v>250941</v>
      </c>
      <c r="O170" s="235">
        <f t="shared" si="99"/>
        <v>15272</v>
      </c>
      <c r="P170" s="332">
        <f t="shared" si="89"/>
        <v>311867.01</v>
      </c>
      <c r="Q170" s="327">
        <v>312054</v>
      </c>
      <c r="R170" s="235">
        <v>26438.22</v>
      </c>
      <c r="S170" s="332">
        <f t="shared" si="90"/>
        <v>311867.01</v>
      </c>
      <c r="T170" s="327">
        <v>312054</v>
      </c>
      <c r="U170" s="235">
        <v>26438.22</v>
      </c>
      <c r="V170" s="332">
        <f t="shared" si="100"/>
        <v>311867.01</v>
      </c>
      <c r="W170" s="327">
        <f t="shared" si="101"/>
        <v>312054</v>
      </c>
      <c r="X170" s="235">
        <f t="shared" si="102"/>
        <v>26438.22</v>
      </c>
      <c r="Y170" s="332">
        <f t="shared" si="103"/>
        <v>311867.01</v>
      </c>
      <c r="Z170" s="327">
        <f t="shared" si="104"/>
        <v>312054</v>
      </c>
      <c r="AA170" s="235">
        <f t="shared" si="105"/>
        <v>26438.22</v>
      </c>
      <c r="AB170" s="332">
        <f t="shared" si="106"/>
        <v>311867.01</v>
      </c>
      <c r="AC170" s="327">
        <f t="shared" si="107"/>
        <v>312054</v>
      </c>
      <c r="AD170" s="235">
        <f t="shared" si="108"/>
        <v>26438.22</v>
      </c>
      <c r="AE170" s="332">
        <f t="shared" si="109"/>
        <v>311867.01</v>
      </c>
      <c r="AF170" s="327">
        <f t="shared" si="110"/>
        <v>312054</v>
      </c>
      <c r="AG170" s="235">
        <f t="shared" si="111"/>
        <v>26438.22</v>
      </c>
      <c r="AH170" s="332">
        <f t="shared" si="112"/>
        <v>311867.01</v>
      </c>
      <c r="AI170" s="327">
        <f t="shared" si="113"/>
        <v>312054</v>
      </c>
      <c r="AJ170" s="235">
        <f t="shared" si="114"/>
        <v>26438.22</v>
      </c>
    </row>
    <row r="171" spans="1:36" x14ac:dyDescent="0.2">
      <c r="A171" s="332">
        <f t="shared" si="88"/>
        <v>250941.01</v>
      </c>
      <c r="B171" s="330">
        <v>251091</v>
      </c>
      <c r="C171" s="331">
        <v>15022</v>
      </c>
      <c r="D171" s="332">
        <f t="shared" si="85"/>
        <v>250941.01</v>
      </c>
      <c r="E171" s="327">
        <f t="shared" si="86"/>
        <v>251091</v>
      </c>
      <c r="F171" s="235">
        <f t="shared" si="87"/>
        <v>15022</v>
      </c>
      <c r="G171" s="332">
        <f t="shared" si="91"/>
        <v>250941.01</v>
      </c>
      <c r="H171" s="327">
        <f t="shared" si="92"/>
        <v>251091</v>
      </c>
      <c r="I171" s="235">
        <f t="shared" si="93"/>
        <v>15022</v>
      </c>
      <c r="J171" s="332">
        <f t="shared" si="94"/>
        <v>250941.01</v>
      </c>
      <c r="K171" s="327">
        <f t="shared" si="95"/>
        <v>251091</v>
      </c>
      <c r="L171" s="235">
        <f t="shared" si="96"/>
        <v>15022</v>
      </c>
      <c r="M171" s="332">
        <f t="shared" si="97"/>
        <v>250941.01</v>
      </c>
      <c r="N171" s="327">
        <f t="shared" si="98"/>
        <v>251091</v>
      </c>
      <c r="O171" s="235">
        <f t="shared" si="99"/>
        <v>15022</v>
      </c>
      <c r="P171" s="332">
        <f t="shared" si="89"/>
        <v>312054.01</v>
      </c>
      <c r="Q171" s="327">
        <v>312241</v>
      </c>
      <c r="R171" s="235">
        <v>26018.240000000002</v>
      </c>
      <c r="S171" s="332">
        <f t="shared" si="90"/>
        <v>312054.01</v>
      </c>
      <c r="T171" s="327">
        <v>312241</v>
      </c>
      <c r="U171" s="235">
        <v>26018.240000000002</v>
      </c>
      <c r="V171" s="332">
        <f t="shared" si="100"/>
        <v>312054.01</v>
      </c>
      <c r="W171" s="327">
        <f t="shared" si="101"/>
        <v>312241</v>
      </c>
      <c r="X171" s="235">
        <f t="shared" si="102"/>
        <v>26018.240000000002</v>
      </c>
      <c r="Y171" s="332">
        <f t="shared" si="103"/>
        <v>312054.01</v>
      </c>
      <c r="Z171" s="327">
        <f t="shared" si="104"/>
        <v>312241</v>
      </c>
      <c r="AA171" s="235">
        <f t="shared" si="105"/>
        <v>26018.240000000002</v>
      </c>
      <c r="AB171" s="332">
        <f t="shared" si="106"/>
        <v>312054.01</v>
      </c>
      <c r="AC171" s="327">
        <f t="shared" si="107"/>
        <v>312241</v>
      </c>
      <c r="AD171" s="235">
        <f t="shared" si="108"/>
        <v>26018.240000000002</v>
      </c>
      <c r="AE171" s="332">
        <f t="shared" si="109"/>
        <v>312054.01</v>
      </c>
      <c r="AF171" s="327">
        <f t="shared" si="110"/>
        <v>312241</v>
      </c>
      <c r="AG171" s="235">
        <f t="shared" si="111"/>
        <v>26018.240000000002</v>
      </c>
      <c r="AH171" s="332">
        <f t="shared" si="112"/>
        <v>312054.01</v>
      </c>
      <c r="AI171" s="327">
        <f t="shared" si="113"/>
        <v>312241</v>
      </c>
      <c r="AJ171" s="235">
        <f t="shared" si="114"/>
        <v>26018.240000000002</v>
      </c>
    </row>
    <row r="172" spans="1:36" x14ac:dyDescent="0.2">
      <c r="A172" s="332">
        <f t="shared" si="88"/>
        <v>251091.01</v>
      </c>
      <c r="B172" s="330">
        <v>251242</v>
      </c>
      <c r="C172" s="331">
        <v>14773</v>
      </c>
      <c r="D172" s="332">
        <f t="shared" si="85"/>
        <v>251091.01</v>
      </c>
      <c r="E172" s="327">
        <f t="shared" si="86"/>
        <v>251242</v>
      </c>
      <c r="F172" s="235">
        <f t="shared" si="87"/>
        <v>14773</v>
      </c>
      <c r="G172" s="332">
        <f t="shared" si="91"/>
        <v>251091.01</v>
      </c>
      <c r="H172" s="327">
        <f t="shared" si="92"/>
        <v>251242</v>
      </c>
      <c r="I172" s="235">
        <f t="shared" si="93"/>
        <v>14773</v>
      </c>
      <c r="J172" s="332">
        <f t="shared" si="94"/>
        <v>251091.01</v>
      </c>
      <c r="K172" s="327">
        <f t="shared" si="95"/>
        <v>251242</v>
      </c>
      <c r="L172" s="235">
        <f t="shared" si="96"/>
        <v>14773</v>
      </c>
      <c r="M172" s="332">
        <f t="shared" si="97"/>
        <v>251091.01</v>
      </c>
      <c r="N172" s="327">
        <f t="shared" si="98"/>
        <v>251242</v>
      </c>
      <c r="O172" s="235">
        <f t="shared" si="99"/>
        <v>14773</v>
      </c>
      <c r="P172" s="332">
        <f t="shared" si="89"/>
        <v>312241.01</v>
      </c>
      <c r="Q172" s="327">
        <v>312429</v>
      </c>
      <c r="R172" s="235">
        <v>25598.69</v>
      </c>
      <c r="S172" s="332">
        <f t="shared" si="90"/>
        <v>312241.01</v>
      </c>
      <c r="T172" s="327">
        <v>312429</v>
      </c>
      <c r="U172" s="235">
        <v>25598.69</v>
      </c>
      <c r="V172" s="332">
        <f t="shared" si="100"/>
        <v>312241.01</v>
      </c>
      <c r="W172" s="327">
        <f t="shared" si="101"/>
        <v>312429</v>
      </c>
      <c r="X172" s="235">
        <f t="shared" si="102"/>
        <v>25598.69</v>
      </c>
      <c r="Y172" s="332">
        <f t="shared" si="103"/>
        <v>312241.01</v>
      </c>
      <c r="Z172" s="327">
        <f t="shared" si="104"/>
        <v>312429</v>
      </c>
      <c r="AA172" s="235">
        <f t="shared" si="105"/>
        <v>25598.69</v>
      </c>
      <c r="AB172" s="332">
        <f t="shared" si="106"/>
        <v>312241.01</v>
      </c>
      <c r="AC172" s="327">
        <f t="shared" si="107"/>
        <v>312429</v>
      </c>
      <c r="AD172" s="235">
        <f t="shared" si="108"/>
        <v>25598.69</v>
      </c>
      <c r="AE172" s="332">
        <f t="shared" si="109"/>
        <v>312241.01</v>
      </c>
      <c r="AF172" s="327">
        <f t="shared" si="110"/>
        <v>312429</v>
      </c>
      <c r="AG172" s="235">
        <f t="shared" si="111"/>
        <v>25598.69</v>
      </c>
      <c r="AH172" s="332">
        <f t="shared" si="112"/>
        <v>312241.01</v>
      </c>
      <c r="AI172" s="327">
        <f t="shared" si="113"/>
        <v>312429</v>
      </c>
      <c r="AJ172" s="235">
        <f t="shared" si="114"/>
        <v>25598.69</v>
      </c>
    </row>
    <row r="173" spans="1:36" x14ac:dyDescent="0.2">
      <c r="A173" s="332">
        <f t="shared" si="88"/>
        <v>251242.01</v>
      </c>
      <c r="B173" s="330">
        <v>251392</v>
      </c>
      <c r="C173" s="331">
        <v>14525</v>
      </c>
      <c r="D173" s="332">
        <f t="shared" si="85"/>
        <v>251242.01</v>
      </c>
      <c r="E173" s="327">
        <f t="shared" si="86"/>
        <v>251392</v>
      </c>
      <c r="F173" s="235">
        <f t="shared" si="87"/>
        <v>14525</v>
      </c>
      <c r="G173" s="332">
        <f t="shared" si="91"/>
        <v>251242.01</v>
      </c>
      <c r="H173" s="327">
        <f t="shared" si="92"/>
        <v>251392</v>
      </c>
      <c r="I173" s="235">
        <f t="shared" si="93"/>
        <v>14525</v>
      </c>
      <c r="J173" s="332">
        <f t="shared" si="94"/>
        <v>251242.01</v>
      </c>
      <c r="K173" s="327">
        <f t="shared" si="95"/>
        <v>251392</v>
      </c>
      <c r="L173" s="235">
        <f t="shared" si="96"/>
        <v>14525</v>
      </c>
      <c r="M173" s="332">
        <f t="shared" si="97"/>
        <v>251242.01</v>
      </c>
      <c r="N173" s="327">
        <f t="shared" si="98"/>
        <v>251392</v>
      </c>
      <c r="O173" s="235">
        <f t="shared" si="99"/>
        <v>14525</v>
      </c>
      <c r="P173" s="332">
        <f t="shared" si="89"/>
        <v>312429.01</v>
      </c>
      <c r="Q173" s="327">
        <v>312616</v>
      </c>
      <c r="R173" s="235">
        <v>25179.55</v>
      </c>
      <c r="S173" s="332">
        <f t="shared" si="90"/>
        <v>312429.01</v>
      </c>
      <c r="T173" s="327">
        <v>312616</v>
      </c>
      <c r="U173" s="235">
        <v>25179.55</v>
      </c>
      <c r="V173" s="332">
        <f t="shared" si="100"/>
        <v>312429.01</v>
      </c>
      <c r="W173" s="327">
        <f t="shared" si="101"/>
        <v>312616</v>
      </c>
      <c r="X173" s="235">
        <f t="shared" si="102"/>
        <v>25179.55</v>
      </c>
      <c r="Y173" s="332">
        <f t="shared" si="103"/>
        <v>312429.01</v>
      </c>
      <c r="Z173" s="327">
        <f t="shared" si="104"/>
        <v>312616</v>
      </c>
      <c r="AA173" s="235">
        <f t="shared" si="105"/>
        <v>25179.55</v>
      </c>
      <c r="AB173" s="332">
        <f t="shared" si="106"/>
        <v>312429.01</v>
      </c>
      <c r="AC173" s="327">
        <f t="shared" si="107"/>
        <v>312616</v>
      </c>
      <c r="AD173" s="235">
        <f t="shared" si="108"/>
        <v>25179.55</v>
      </c>
      <c r="AE173" s="332">
        <f t="shared" si="109"/>
        <v>312429.01</v>
      </c>
      <c r="AF173" s="327">
        <f t="shared" si="110"/>
        <v>312616</v>
      </c>
      <c r="AG173" s="235">
        <f t="shared" si="111"/>
        <v>25179.55</v>
      </c>
      <c r="AH173" s="332">
        <f t="shared" si="112"/>
        <v>312429.01</v>
      </c>
      <c r="AI173" s="327">
        <f t="shared" si="113"/>
        <v>312616</v>
      </c>
      <c r="AJ173" s="235">
        <f t="shared" si="114"/>
        <v>25179.55</v>
      </c>
    </row>
    <row r="174" spans="1:36" x14ac:dyDescent="0.2">
      <c r="A174" s="332">
        <f t="shared" si="88"/>
        <v>251392.01</v>
      </c>
      <c r="B174" s="330">
        <v>251543</v>
      </c>
      <c r="C174" s="331">
        <v>14276</v>
      </c>
      <c r="D174" s="332">
        <f t="shared" si="85"/>
        <v>251392.01</v>
      </c>
      <c r="E174" s="327">
        <f t="shared" si="86"/>
        <v>251543</v>
      </c>
      <c r="F174" s="235">
        <f t="shared" si="87"/>
        <v>14276</v>
      </c>
      <c r="G174" s="332">
        <f t="shared" si="91"/>
        <v>251392.01</v>
      </c>
      <c r="H174" s="327">
        <f t="shared" si="92"/>
        <v>251543</v>
      </c>
      <c r="I174" s="235">
        <f t="shared" si="93"/>
        <v>14276</v>
      </c>
      <c r="J174" s="332">
        <f t="shared" si="94"/>
        <v>251392.01</v>
      </c>
      <c r="K174" s="327">
        <f t="shared" si="95"/>
        <v>251543</v>
      </c>
      <c r="L174" s="235">
        <f t="shared" si="96"/>
        <v>14276</v>
      </c>
      <c r="M174" s="332">
        <f t="shared" si="97"/>
        <v>251392.01</v>
      </c>
      <c r="N174" s="327">
        <f t="shared" si="98"/>
        <v>251543</v>
      </c>
      <c r="O174" s="235">
        <f t="shared" si="99"/>
        <v>14276</v>
      </c>
      <c r="P174" s="332">
        <f t="shared" si="89"/>
        <v>312616.01</v>
      </c>
      <c r="Q174" s="327">
        <v>312803</v>
      </c>
      <c r="R174" s="235">
        <v>24760.84</v>
      </c>
      <c r="S174" s="332">
        <f t="shared" si="90"/>
        <v>312616.01</v>
      </c>
      <c r="T174" s="327">
        <v>312803</v>
      </c>
      <c r="U174" s="235">
        <v>24760.84</v>
      </c>
      <c r="V174" s="332">
        <f t="shared" si="100"/>
        <v>312616.01</v>
      </c>
      <c r="W174" s="327">
        <f t="shared" si="101"/>
        <v>312803</v>
      </c>
      <c r="X174" s="235">
        <f t="shared" si="102"/>
        <v>24760.84</v>
      </c>
      <c r="Y174" s="332">
        <f t="shared" si="103"/>
        <v>312616.01</v>
      </c>
      <c r="Z174" s="327">
        <f t="shared" si="104"/>
        <v>312803</v>
      </c>
      <c r="AA174" s="235">
        <f t="shared" si="105"/>
        <v>24760.84</v>
      </c>
      <c r="AB174" s="332">
        <f t="shared" si="106"/>
        <v>312616.01</v>
      </c>
      <c r="AC174" s="327">
        <f t="shared" si="107"/>
        <v>312803</v>
      </c>
      <c r="AD174" s="235">
        <f t="shared" si="108"/>
        <v>24760.84</v>
      </c>
      <c r="AE174" s="332">
        <f t="shared" si="109"/>
        <v>312616.01</v>
      </c>
      <c r="AF174" s="327">
        <f t="shared" si="110"/>
        <v>312803</v>
      </c>
      <c r="AG174" s="235">
        <f t="shared" si="111"/>
        <v>24760.84</v>
      </c>
      <c r="AH174" s="332">
        <f t="shared" si="112"/>
        <v>312616.01</v>
      </c>
      <c r="AI174" s="327">
        <f t="shared" si="113"/>
        <v>312803</v>
      </c>
      <c r="AJ174" s="235">
        <f t="shared" si="114"/>
        <v>24760.84</v>
      </c>
    </row>
    <row r="175" spans="1:36" x14ac:dyDescent="0.2">
      <c r="A175" s="332">
        <f t="shared" si="88"/>
        <v>251543.01</v>
      </c>
      <c r="B175" s="330">
        <v>251694</v>
      </c>
      <c r="C175" s="331">
        <v>14028</v>
      </c>
      <c r="D175" s="332">
        <f t="shared" si="85"/>
        <v>251543.01</v>
      </c>
      <c r="E175" s="327">
        <f t="shared" si="86"/>
        <v>251694</v>
      </c>
      <c r="F175" s="235">
        <f t="shared" si="87"/>
        <v>14028</v>
      </c>
      <c r="G175" s="332">
        <f t="shared" si="91"/>
        <v>251543.01</v>
      </c>
      <c r="H175" s="327">
        <f t="shared" si="92"/>
        <v>251694</v>
      </c>
      <c r="I175" s="235">
        <f t="shared" si="93"/>
        <v>14028</v>
      </c>
      <c r="J175" s="332">
        <f t="shared" si="94"/>
        <v>251543.01</v>
      </c>
      <c r="K175" s="327">
        <f t="shared" si="95"/>
        <v>251694</v>
      </c>
      <c r="L175" s="235">
        <f t="shared" si="96"/>
        <v>14028</v>
      </c>
      <c r="M175" s="332">
        <f t="shared" si="97"/>
        <v>251543.01</v>
      </c>
      <c r="N175" s="327">
        <f t="shared" si="98"/>
        <v>251694</v>
      </c>
      <c r="O175" s="235">
        <f t="shared" si="99"/>
        <v>14028</v>
      </c>
      <c r="P175" s="332">
        <f t="shared" si="89"/>
        <v>312803.01</v>
      </c>
      <c r="Q175" s="327">
        <v>312990</v>
      </c>
      <c r="R175" s="235">
        <v>24342.55</v>
      </c>
      <c r="S175" s="332">
        <f t="shared" si="90"/>
        <v>312803.01</v>
      </c>
      <c r="T175" s="327">
        <v>312990</v>
      </c>
      <c r="U175" s="235">
        <v>24342.55</v>
      </c>
      <c r="V175" s="332">
        <f t="shared" si="100"/>
        <v>312803.01</v>
      </c>
      <c r="W175" s="327">
        <f t="shared" si="101"/>
        <v>312990</v>
      </c>
      <c r="X175" s="235">
        <f t="shared" si="102"/>
        <v>24342.55</v>
      </c>
      <c r="Y175" s="332">
        <f t="shared" si="103"/>
        <v>312803.01</v>
      </c>
      <c r="Z175" s="327">
        <f t="shared" si="104"/>
        <v>312990</v>
      </c>
      <c r="AA175" s="235">
        <f t="shared" si="105"/>
        <v>24342.55</v>
      </c>
      <c r="AB175" s="332">
        <f t="shared" si="106"/>
        <v>312803.01</v>
      </c>
      <c r="AC175" s="327">
        <f t="shared" si="107"/>
        <v>312990</v>
      </c>
      <c r="AD175" s="235">
        <f t="shared" si="108"/>
        <v>24342.55</v>
      </c>
      <c r="AE175" s="332">
        <f t="shared" si="109"/>
        <v>312803.01</v>
      </c>
      <c r="AF175" s="327">
        <f t="shared" si="110"/>
        <v>312990</v>
      </c>
      <c r="AG175" s="235">
        <f t="shared" si="111"/>
        <v>24342.55</v>
      </c>
      <c r="AH175" s="332">
        <f t="shared" si="112"/>
        <v>312803.01</v>
      </c>
      <c r="AI175" s="327">
        <f t="shared" si="113"/>
        <v>312990</v>
      </c>
      <c r="AJ175" s="235">
        <f t="shared" si="114"/>
        <v>24342.55</v>
      </c>
    </row>
    <row r="176" spans="1:36" x14ac:dyDescent="0.2">
      <c r="A176" s="332">
        <f t="shared" si="88"/>
        <v>251694.01</v>
      </c>
      <c r="B176" s="330">
        <v>251844</v>
      </c>
      <c r="C176" s="331">
        <v>13779</v>
      </c>
      <c r="D176" s="332">
        <f t="shared" si="85"/>
        <v>251694.01</v>
      </c>
      <c r="E176" s="327">
        <f t="shared" si="86"/>
        <v>251844</v>
      </c>
      <c r="F176" s="235">
        <f t="shared" si="87"/>
        <v>13779</v>
      </c>
      <c r="G176" s="332">
        <f t="shared" si="91"/>
        <v>251694.01</v>
      </c>
      <c r="H176" s="327">
        <f t="shared" si="92"/>
        <v>251844</v>
      </c>
      <c r="I176" s="235">
        <f t="shared" si="93"/>
        <v>13779</v>
      </c>
      <c r="J176" s="332">
        <f t="shared" si="94"/>
        <v>251694.01</v>
      </c>
      <c r="K176" s="327">
        <f t="shared" si="95"/>
        <v>251844</v>
      </c>
      <c r="L176" s="235">
        <f t="shared" si="96"/>
        <v>13779</v>
      </c>
      <c r="M176" s="332">
        <f t="shared" si="97"/>
        <v>251694.01</v>
      </c>
      <c r="N176" s="327">
        <f t="shared" si="98"/>
        <v>251844</v>
      </c>
      <c r="O176" s="235">
        <f t="shared" si="99"/>
        <v>13779</v>
      </c>
      <c r="P176" s="332">
        <f t="shared" si="89"/>
        <v>312990.01</v>
      </c>
      <c r="Q176" s="327">
        <v>313177</v>
      </c>
      <c r="R176" s="235">
        <v>23924.66</v>
      </c>
      <c r="S176" s="332">
        <f t="shared" si="90"/>
        <v>312990.01</v>
      </c>
      <c r="T176" s="327">
        <v>313177</v>
      </c>
      <c r="U176" s="235">
        <v>23924.66</v>
      </c>
      <c r="V176" s="332">
        <f t="shared" si="100"/>
        <v>312990.01</v>
      </c>
      <c r="W176" s="327">
        <f t="shared" si="101"/>
        <v>313177</v>
      </c>
      <c r="X176" s="235">
        <f t="shared" si="102"/>
        <v>23924.66</v>
      </c>
      <c r="Y176" s="332">
        <f t="shared" si="103"/>
        <v>312990.01</v>
      </c>
      <c r="Z176" s="327">
        <f t="shared" si="104"/>
        <v>313177</v>
      </c>
      <c r="AA176" s="235">
        <f t="shared" si="105"/>
        <v>23924.66</v>
      </c>
      <c r="AB176" s="332">
        <f t="shared" si="106"/>
        <v>312990.01</v>
      </c>
      <c r="AC176" s="327">
        <f t="shared" si="107"/>
        <v>313177</v>
      </c>
      <c r="AD176" s="235">
        <f t="shared" si="108"/>
        <v>23924.66</v>
      </c>
      <c r="AE176" s="332">
        <f t="shared" si="109"/>
        <v>312990.01</v>
      </c>
      <c r="AF176" s="327">
        <f t="shared" si="110"/>
        <v>313177</v>
      </c>
      <c r="AG176" s="235">
        <f t="shared" si="111"/>
        <v>23924.66</v>
      </c>
      <c r="AH176" s="332">
        <f t="shared" si="112"/>
        <v>312990.01</v>
      </c>
      <c r="AI176" s="327">
        <f t="shared" si="113"/>
        <v>313177</v>
      </c>
      <c r="AJ176" s="235">
        <f t="shared" si="114"/>
        <v>23924.66</v>
      </c>
    </row>
    <row r="177" spans="1:36" x14ac:dyDescent="0.2">
      <c r="A177" s="332">
        <f t="shared" si="88"/>
        <v>251844.01</v>
      </c>
      <c r="B177" s="330">
        <v>252145</v>
      </c>
      <c r="C177" s="331">
        <v>13531</v>
      </c>
      <c r="D177" s="332">
        <f t="shared" si="85"/>
        <v>251844.01</v>
      </c>
      <c r="E177" s="327">
        <f t="shared" si="86"/>
        <v>252145</v>
      </c>
      <c r="F177" s="235">
        <f t="shared" si="87"/>
        <v>13531</v>
      </c>
      <c r="G177" s="332">
        <f t="shared" si="91"/>
        <v>251844.01</v>
      </c>
      <c r="H177" s="327">
        <f t="shared" si="92"/>
        <v>252145</v>
      </c>
      <c r="I177" s="235">
        <f t="shared" si="93"/>
        <v>13531</v>
      </c>
      <c r="J177" s="332">
        <f t="shared" si="94"/>
        <v>251844.01</v>
      </c>
      <c r="K177" s="327">
        <f t="shared" si="95"/>
        <v>252145</v>
      </c>
      <c r="L177" s="235">
        <f t="shared" si="96"/>
        <v>13531</v>
      </c>
      <c r="M177" s="332">
        <f t="shared" si="97"/>
        <v>251844.01</v>
      </c>
      <c r="N177" s="327">
        <f t="shared" si="98"/>
        <v>252145</v>
      </c>
      <c r="O177" s="235">
        <f t="shared" si="99"/>
        <v>13531</v>
      </c>
      <c r="P177" s="332">
        <f t="shared" si="89"/>
        <v>313177.01</v>
      </c>
      <c r="Q177" s="327">
        <v>313364</v>
      </c>
      <c r="R177" s="235">
        <v>23507.19</v>
      </c>
      <c r="S177" s="332">
        <f t="shared" si="90"/>
        <v>313177.01</v>
      </c>
      <c r="T177" s="327">
        <v>313364</v>
      </c>
      <c r="U177" s="235">
        <v>23507.19</v>
      </c>
      <c r="V177" s="332">
        <f t="shared" si="100"/>
        <v>313177.01</v>
      </c>
      <c r="W177" s="327">
        <f t="shared" si="101"/>
        <v>313364</v>
      </c>
      <c r="X177" s="235">
        <f t="shared" si="102"/>
        <v>23507.19</v>
      </c>
      <c r="Y177" s="332">
        <f t="shared" si="103"/>
        <v>313177.01</v>
      </c>
      <c r="Z177" s="327">
        <f t="shared" si="104"/>
        <v>313364</v>
      </c>
      <c r="AA177" s="235">
        <f t="shared" si="105"/>
        <v>23507.19</v>
      </c>
      <c r="AB177" s="332">
        <f t="shared" si="106"/>
        <v>313177.01</v>
      </c>
      <c r="AC177" s="327">
        <f t="shared" si="107"/>
        <v>313364</v>
      </c>
      <c r="AD177" s="235">
        <f t="shared" si="108"/>
        <v>23507.19</v>
      </c>
      <c r="AE177" s="332">
        <f t="shared" si="109"/>
        <v>313177.01</v>
      </c>
      <c r="AF177" s="327">
        <f t="shared" si="110"/>
        <v>313364</v>
      </c>
      <c r="AG177" s="235">
        <f t="shared" si="111"/>
        <v>23507.19</v>
      </c>
      <c r="AH177" s="332">
        <f t="shared" si="112"/>
        <v>313177.01</v>
      </c>
      <c r="AI177" s="327">
        <f t="shared" si="113"/>
        <v>313364</v>
      </c>
      <c r="AJ177" s="235">
        <f t="shared" si="114"/>
        <v>23507.19</v>
      </c>
    </row>
    <row r="178" spans="1:36" x14ac:dyDescent="0.2">
      <c r="A178" s="332">
        <f t="shared" si="88"/>
        <v>252145.01</v>
      </c>
      <c r="B178" s="330">
        <v>252296</v>
      </c>
      <c r="C178" s="331">
        <v>13284</v>
      </c>
      <c r="D178" s="332">
        <f t="shared" si="85"/>
        <v>252145.01</v>
      </c>
      <c r="E178" s="327">
        <f t="shared" si="86"/>
        <v>252296</v>
      </c>
      <c r="F178" s="235">
        <f t="shared" si="87"/>
        <v>13284</v>
      </c>
      <c r="G178" s="332">
        <f t="shared" si="91"/>
        <v>252145.01</v>
      </c>
      <c r="H178" s="327">
        <f t="shared" si="92"/>
        <v>252296</v>
      </c>
      <c r="I178" s="235">
        <f t="shared" si="93"/>
        <v>13284</v>
      </c>
      <c r="J178" s="332">
        <f t="shared" si="94"/>
        <v>252145.01</v>
      </c>
      <c r="K178" s="327">
        <f t="shared" si="95"/>
        <v>252296</v>
      </c>
      <c r="L178" s="235">
        <f t="shared" si="96"/>
        <v>13284</v>
      </c>
      <c r="M178" s="332">
        <f t="shared" si="97"/>
        <v>252145.01</v>
      </c>
      <c r="N178" s="327">
        <f t="shared" si="98"/>
        <v>252296</v>
      </c>
      <c r="O178" s="235">
        <f t="shared" si="99"/>
        <v>13284</v>
      </c>
      <c r="P178" s="332">
        <f t="shared" si="89"/>
        <v>313364.01</v>
      </c>
      <c r="Q178" s="327">
        <v>313552</v>
      </c>
      <c r="R178" s="235">
        <v>23090.12</v>
      </c>
      <c r="S178" s="332">
        <f t="shared" si="90"/>
        <v>313364.01</v>
      </c>
      <c r="T178" s="327">
        <v>313552</v>
      </c>
      <c r="U178" s="235">
        <v>23090.12</v>
      </c>
      <c r="V178" s="332">
        <f t="shared" si="100"/>
        <v>313364.01</v>
      </c>
      <c r="W178" s="327">
        <f t="shared" si="101"/>
        <v>313552</v>
      </c>
      <c r="X178" s="235">
        <f t="shared" si="102"/>
        <v>23090.12</v>
      </c>
      <c r="Y178" s="332">
        <f t="shared" si="103"/>
        <v>313364.01</v>
      </c>
      <c r="Z178" s="327">
        <f t="shared" si="104"/>
        <v>313552</v>
      </c>
      <c r="AA178" s="235">
        <f t="shared" si="105"/>
        <v>23090.12</v>
      </c>
      <c r="AB178" s="332">
        <f t="shared" si="106"/>
        <v>313364.01</v>
      </c>
      <c r="AC178" s="327">
        <f t="shared" si="107"/>
        <v>313552</v>
      </c>
      <c r="AD178" s="235">
        <f t="shared" si="108"/>
        <v>23090.12</v>
      </c>
      <c r="AE178" s="332">
        <f t="shared" si="109"/>
        <v>313364.01</v>
      </c>
      <c r="AF178" s="327">
        <f t="shared" si="110"/>
        <v>313552</v>
      </c>
      <c r="AG178" s="235">
        <f t="shared" si="111"/>
        <v>23090.12</v>
      </c>
      <c r="AH178" s="332">
        <f t="shared" si="112"/>
        <v>313364.01</v>
      </c>
      <c r="AI178" s="327">
        <f t="shared" si="113"/>
        <v>313552</v>
      </c>
      <c r="AJ178" s="235">
        <f t="shared" si="114"/>
        <v>23090.12</v>
      </c>
    </row>
    <row r="179" spans="1:36" x14ac:dyDescent="0.2">
      <c r="A179" s="332">
        <f t="shared" si="88"/>
        <v>252296.01</v>
      </c>
      <c r="B179" s="330">
        <v>252447</v>
      </c>
      <c r="C179" s="331">
        <v>13037</v>
      </c>
      <c r="D179" s="332">
        <f t="shared" si="85"/>
        <v>252296.01</v>
      </c>
      <c r="E179" s="327">
        <f t="shared" si="86"/>
        <v>252447</v>
      </c>
      <c r="F179" s="235">
        <f t="shared" si="87"/>
        <v>13037</v>
      </c>
      <c r="G179" s="332">
        <f t="shared" si="91"/>
        <v>252296.01</v>
      </c>
      <c r="H179" s="327">
        <f t="shared" si="92"/>
        <v>252447</v>
      </c>
      <c r="I179" s="235">
        <f t="shared" si="93"/>
        <v>13037</v>
      </c>
      <c r="J179" s="332">
        <f t="shared" si="94"/>
        <v>252296.01</v>
      </c>
      <c r="K179" s="327">
        <f t="shared" si="95"/>
        <v>252447</v>
      </c>
      <c r="L179" s="235">
        <f t="shared" si="96"/>
        <v>13037</v>
      </c>
      <c r="M179" s="332">
        <f t="shared" si="97"/>
        <v>252296.01</v>
      </c>
      <c r="N179" s="327">
        <f t="shared" si="98"/>
        <v>252447</v>
      </c>
      <c r="O179" s="235">
        <f t="shared" si="99"/>
        <v>13037</v>
      </c>
      <c r="P179" s="332">
        <f t="shared" si="89"/>
        <v>313552.01</v>
      </c>
      <c r="Q179" s="327">
        <v>313739</v>
      </c>
      <c r="R179" s="235">
        <v>22673.46</v>
      </c>
      <c r="S179" s="332">
        <f t="shared" si="90"/>
        <v>313552.01</v>
      </c>
      <c r="T179" s="327">
        <v>313739</v>
      </c>
      <c r="U179" s="235">
        <v>22673.46</v>
      </c>
      <c r="V179" s="332">
        <f t="shared" si="100"/>
        <v>313552.01</v>
      </c>
      <c r="W179" s="327">
        <f t="shared" si="101"/>
        <v>313739</v>
      </c>
      <c r="X179" s="235">
        <f t="shared" si="102"/>
        <v>22673.46</v>
      </c>
      <c r="Y179" s="332">
        <f t="shared" si="103"/>
        <v>313552.01</v>
      </c>
      <c r="Z179" s="327">
        <f t="shared" si="104"/>
        <v>313739</v>
      </c>
      <c r="AA179" s="235">
        <f t="shared" si="105"/>
        <v>22673.46</v>
      </c>
      <c r="AB179" s="332">
        <f t="shared" si="106"/>
        <v>313552.01</v>
      </c>
      <c r="AC179" s="327">
        <f t="shared" si="107"/>
        <v>313739</v>
      </c>
      <c r="AD179" s="235">
        <f t="shared" si="108"/>
        <v>22673.46</v>
      </c>
      <c r="AE179" s="332">
        <f t="shared" si="109"/>
        <v>313552.01</v>
      </c>
      <c r="AF179" s="327">
        <f t="shared" si="110"/>
        <v>313739</v>
      </c>
      <c r="AG179" s="235">
        <f t="shared" si="111"/>
        <v>22673.46</v>
      </c>
      <c r="AH179" s="332">
        <f t="shared" si="112"/>
        <v>313552.01</v>
      </c>
      <c r="AI179" s="327">
        <f t="shared" si="113"/>
        <v>313739</v>
      </c>
      <c r="AJ179" s="235">
        <f t="shared" si="114"/>
        <v>22673.46</v>
      </c>
    </row>
    <row r="180" spans="1:36" x14ac:dyDescent="0.2">
      <c r="A180" s="332">
        <f t="shared" si="88"/>
        <v>252447.01</v>
      </c>
      <c r="B180" s="330">
        <v>252597</v>
      </c>
      <c r="C180" s="331">
        <v>12790</v>
      </c>
      <c r="D180" s="332">
        <f t="shared" si="85"/>
        <v>252447.01</v>
      </c>
      <c r="E180" s="327">
        <f t="shared" si="86"/>
        <v>252597</v>
      </c>
      <c r="F180" s="235">
        <f t="shared" si="87"/>
        <v>12790</v>
      </c>
      <c r="G180" s="332">
        <f t="shared" si="91"/>
        <v>252447.01</v>
      </c>
      <c r="H180" s="327">
        <f t="shared" si="92"/>
        <v>252597</v>
      </c>
      <c r="I180" s="235">
        <f t="shared" si="93"/>
        <v>12790</v>
      </c>
      <c r="J180" s="332">
        <f t="shared" si="94"/>
        <v>252447.01</v>
      </c>
      <c r="K180" s="327">
        <f t="shared" si="95"/>
        <v>252597</v>
      </c>
      <c r="L180" s="235">
        <f t="shared" si="96"/>
        <v>12790</v>
      </c>
      <c r="M180" s="332">
        <f t="shared" si="97"/>
        <v>252447.01</v>
      </c>
      <c r="N180" s="327">
        <f t="shared" si="98"/>
        <v>252597</v>
      </c>
      <c r="O180" s="235">
        <f t="shared" si="99"/>
        <v>12790</v>
      </c>
      <c r="P180" s="332">
        <f t="shared" si="89"/>
        <v>313739.01</v>
      </c>
      <c r="Q180" s="327">
        <v>313926</v>
      </c>
      <c r="R180" s="235">
        <v>22257.200000000001</v>
      </c>
      <c r="S180" s="332">
        <f t="shared" si="90"/>
        <v>313739.01</v>
      </c>
      <c r="T180" s="327">
        <v>313926</v>
      </c>
      <c r="U180" s="235">
        <v>22257.200000000001</v>
      </c>
      <c r="V180" s="332">
        <f t="shared" si="100"/>
        <v>313739.01</v>
      </c>
      <c r="W180" s="327">
        <f t="shared" si="101"/>
        <v>313926</v>
      </c>
      <c r="X180" s="235">
        <f t="shared" si="102"/>
        <v>22257.200000000001</v>
      </c>
      <c r="Y180" s="332">
        <f t="shared" si="103"/>
        <v>313739.01</v>
      </c>
      <c r="Z180" s="327">
        <f t="shared" si="104"/>
        <v>313926</v>
      </c>
      <c r="AA180" s="235">
        <f t="shared" si="105"/>
        <v>22257.200000000001</v>
      </c>
      <c r="AB180" s="332">
        <f t="shared" si="106"/>
        <v>313739.01</v>
      </c>
      <c r="AC180" s="327">
        <f t="shared" si="107"/>
        <v>313926</v>
      </c>
      <c r="AD180" s="235">
        <f t="shared" si="108"/>
        <v>22257.200000000001</v>
      </c>
      <c r="AE180" s="332">
        <f t="shared" si="109"/>
        <v>313739.01</v>
      </c>
      <c r="AF180" s="327">
        <f t="shared" si="110"/>
        <v>313926</v>
      </c>
      <c r="AG180" s="235">
        <f t="shared" si="111"/>
        <v>22257.200000000001</v>
      </c>
      <c r="AH180" s="332">
        <f t="shared" si="112"/>
        <v>313739.01</v>
      </c>
      <c r="AI180" s="327">
        <f t="shared" si="113"/>
        <v>313926</v>
      </c>
      <c r="AJ180" s="235">
        <f t="shared" si="114"/>
        <v>22257.200000000001</v>
      </c>
    </row>
    <row r="181" spans="1:36" x14ac:dyDescent="0.2">
      <c r="A181" s="332">
        <f t="shared" si="88"/>
        <v>252597.01</v>
      </c>
      <c r="B181" s="330">
        <v>252748</v>
      </c>
      <c r="C181" s="331">
        <v>12543</v>
      </c>
      <c r="D181" s="332">
        <f t="shared" si="85"/>
        <v>252597.01</v>
      </c>
      <c r="E181" s="327">
        <f t="shared" si="86"/>
        <v>252748</v>
      </c>
      <c r="F181" s="235">
        <f t="shared" si="87"/>
        <v>12543</v>
      </c>
      <c r="G181" s="332">
        <f t="shared" si="91"/>
        <v>252597.01</v>
      </c>
      <c r="H181" s="327">
        <f t="shared" si="92"/>
        <v>252748</v>
      </c>
      <c r="I181" s="235">
        <f t="shared" si="93"/>
        <v>12543</v>
      </c>
      <c r="J181" s="332">
        <f t="shared" si="94"/>
        <v>252597.01</v>
      </c>
      <c r="K181" s="327">
        <f t="shared" si="95"/>
        <v>252748</v>
      </c>
      <c r="L181" s="235">
        <f t="shared" si="96"/>
        <v>12543</v>
      </c>
      <c r="M181" s="332">
        <f t="shared" si="97"/>
        <v>252597.01</v>
      </c>
      <c r="N181" s="327">
        <f t="shared" si="98"/>
        <v>252748</v>
      </c>
      <c r="O181" s="235">
        <f t="shared" si="99"/>
        <v>12543</v>
      </c>
      <c r="P181" s="332">
        <f t="shared" si="89"/>
        <v>313926.01</v>
      </c>
      <c r="Q181" s="327">
        <v>314113</v>
      </c>
      <c r="R181" s="235">
        <v>21841.34</v>
      </c>
      <c r="S181" s="332">
        <f t="shared" si="90"/>
        <v>313926.01</v>
      </c>
      <c r="T181" s="327">
        <v>314113</v>
      </c>
      <c r="U181" s="235">
        <v>21841.34</v>
      </c>
      <c r="V181" s="332">
        <f t="shared" si="100"/>
        <v>313926.01</v>
      </c>
      <c r="W181" s="327">
        <f t="shared" si="101"/>
        <v>314113</v>
      </c>
      <c r="X181" s="235">
        <f t="shared" si="102"/>
        <v>21841.34</v>
      </c>
      <c r="Y181" s="332">
        <f t="shared" si="103"/>
        <v>313926.01</v>
      </c>
      <c r="Z181" s="327">
        <f t="shared" si="104"/>
        <v>314113</v>
      </c>
      <c r="AA181" s="235">
        <f t="shared" si="105"/>
        <v>21841.34</v>
      </c>
      <c r="AB181" s="332">
        <f t="shared" si="106"/>
        <v>313926.01</v>
      </c>
      <c r="AC181" s="327">
        <f t="shared" si="107"/>
        <v>314113</v>
      </c>
      <c r="AD181" s="235">
        <f t="shared" si="108"/>
        <v>21841.34</v>
      </c>
      <c r="AE181" s="332">
        <f t="shared" si="109"/>
        <v>313926.01</v>
      </c>
      <c r="AF181" s="327">
        <f t="shared" si="110"/>
        <v>314113</v>
      </c>
      <c r="AG181" s="235">
        <f t="shared" si="111"/>
        <v>21841.34</v>
      </c>
      <c r="AH181" s="332">
        <f t="shared" si="112"/>
        <v>313926.01</v>
      </c>
      <c r="AI181" s="327">
        <f t="shared" si="113"/>
        <v>314113</v>
      </c>
      <c r="AJ181" s="235">
        <f t="shared" si="114"/>
        <v>21841.34</v>
      </c>
    </row>
    <row r="182" spans="1:36" x14ac:dyDescent="0.2">
      <c r="A182" s="332">
        <f t="shared" si="88"/>
        <v>252748.01</v>
      </c>
      <c r="B182" s="330">
        <v>252899</v>
      </c>
      <c r="C182" s="331">
        <v>12295</v>
      </c>
      <c r="D182" s="332">
        <f t="shared" si="85"/>
        <v>252748.01</v>
      </c>
      <c r="E182" s="327">
        <f t="shared" si="86"/>
        <v>252899</v>
      </c>
      <c r="F182" s="235">
        <f t="shared" si="87"/>
        <v>12295</v>
      </c>
      <c r="G182" s="332">
        <f t="shared" si="91"/>
        <v>252748.01</v>
      </c>
      <c r="H182" s="327">
        <f t="shared" si="92"/>
        <v>252899</v>
      </c>
      <c r="I182" s="235">
        <f t="shared" si="93"/>
        <v>12295</v>
      </c>
      <c r="J182" s="332">
        <f t="shared" si="94"/>
        <v>252748.01</v>
      </c>
      <c r="K182" s="327">
        <f t="shared" si="95"/>
        <v>252899</v>
      </c>
      <c r="L182" s="235">
        <f t="shared" si="96"/>
        <v>12295</v>
      </c>
      <c r="M182" s="332">
        <f t="shared" si="97"/>
        <v>252748.01</v>
      </c>
      <c r="N182" s="327">
        <f t="shared" si="98"/>
        <v>252899</v>
      </c>
      <c r="O182" s="235">
        <f t="shared" si="99"/>
        <v>12295</v>
      </c>
      <c r="P182" s="332">
        <f t="shared" si="89"/>
        <v>314113.01</v>
      </c>
      <c r="Q182" s="327">
        <v>314300</v>
      </c>
      <c r="R182" s="235">
        <v>21425.88</v>
      </c>
      <c r="S182" s="332">
        <f t="shared" si="90"/>
        <v>314113.01</v>
      </c>
      <c r="T182" s="327">
        <v>314300</v>
      </c>
      <c r="U182" s="235">
        <v>21425.88</v>
      </c>
      <c r="V182" s="332">
        <f t="shared" si="100"/>
        <v>314113.01</v>
      </c>
      <c r="W182" s="327">
        <f t="shared" si="101"/>
        <v>314300</v>
      </c>
      <c r="X182" s="235">
        <f t="shared" si="102"/>
        <v>21425.88</v>
      </c>
      <c r="Y182" s="332">
        <f t="shared" si="103"/>
        <v>314113.01</v>
      </c>
      <c r="Z182" s="327">
        <f t="shared" si="104"/>
        <v>314300</v>
      </c>
      <c r="AA182" s="235">
        <f t="shared" si="105"/>
        <v>21425.88</v>
      </c>
      <c r="AB182" s="332">
        <f t="shared" si="106"/>
        <v>314113.01</v>
      </c>
      <c r="AC182" s="327">
        <f t="shared" si="107"/>
        <v>314300</v>
      </c>
      <c r="AD182" s="235">
        <f t="shared" si="108"/>
        <v>21425.88</v>
      </c>
      <c r="AE182" s="332">
        <f t="shared" si="109"/>
        <v>314113.01</v>
      </c>
      <c r="AF182" s="327">
        <f t="shared" si="110"/>
        <v>314300</v>
      </c>
      <c r="AG182" s="235">
        <f t="shared" si="111"/>
        <v>21425.88</v>
      </c>
      <c r="AH182" s="332">
        <f t="shared" si="112"/>
        <v>314113.01</v>
      </c>
      <c r="AI182" s="327">
        <f t="shared" si="113"/>
        <v>314300</v>
      </c>
      <c r="AJ182" s="235">
        <f t="shared" si="114"/>
        <v>21425.88</v>
      </c>
    </row>
    <row r="183" spans="1:36" x14ac:dyDescent="0.2">
      <c r="A183" s="332">
        <f t="shared" si="88"/>
        <v>252899.01</v>
      </c>
      <c r="B183" s="330">
        <v>253049</v>
      </c>
      <c r="C183" s="331">
        <v>12050</v>
      </c>
      <c r="D183" s="332">
        <f t="shared" si="85"/>
        <v>252899.01</v>
      </c>
      <c r="E183" s="327">
        <f t="shared" si="86"/>
        <v>253049</v>
      </c>
      <c r="F183" s="235">
        <f t="shared" si="87"/>
        <v>12050</v>
      </c>
      <c r="G183" s="332">
        <f t="shared" si="91"/>
        <v>252899.01</v>
      </c>
      <c r="H183" s="327">
        <f t="shared" si="92"/>
        <v>253049</v>
      </c>
      <c r="I183" s="235">
        <f t="shared" si="93"/>
        <v>12050</v>
      </c>
      <c r="J183" s="332">
        <f t="shared" si="94"/>
        <v>252899.01</v>
      </c>
      <c r="K183" s="327">
        <f t="shared" si="95"/>
        <v>253049</v>
      </c>
      <c r="L183" s="235">
        <f t="shared" si="96"/>
        <v>12050</v>
      </c>
      <c r="M183" s="332">
        <f t="shared" si="97"/>
        <v>252899.01</v>
      </c>
      <c r="N183" s="327">
        <f t="shared" si="98"/>
        <v>253049</v>
      </c>
      <c r="O183" s="235">
        <f t="shared" si="99"/>
        <v>12050</v>
      </c>
      <c r="P183" s="332">
        <f t="shared" si="89"/>
        <v>314300.01</v>
      </c>
      <c r="Q183" s="327">
        <v>314488</v>
      </c>
      <c r="R183" s="235">
        <v>21010.82</v>
      </c>
      <c r="S183" s="332">
        <f t="shared" si="90"/>
        <v>314300.01</v>
      </c>
      <c r="T183" s="327">
        <v>314488</v>
      </c>
      <c r="U183" s="235">
        <v>21010.82</v>
      </c>
      <c r="V183" s="332">
        <f t="shared" si="100"/>
        <v>314300.01</v>
      </c>
      <c r="W183" s="327">
        <f t="shared" si="101"/>
        <v>314488</v>
      </c>
      <c r="X183" s="235">
        <f t="shared" si="102"/>
        <v>21010.82</v>
      </c>
      <c r="Y183" s="332">
        <f t="shared" si="103"/>
        <v>314300.01</v>
      </c>
      <c r="Z183" s="327">
        <f t="shared" si="104"/>
        <v>314488</v>
      </c>
      <c r="AA183" s="235">
        <f t="shared" si="105"/>
        <v>21010.82</v>
      </c>
      <c r="AB183" s="332">
        <f t="shared" si="106"/>
        <v>314300.01</v>
      </c>
      <c r="AC183" s="327">
        <f t="shared" si="107"/>
        <v>314488</v>
      </c>
      <c r="AD183" s="235">
        <f t="shared" si="108"/>
        <v>21010.82</v>
      </c>
      <c r="AE183" s="332">
        <f t="shared" si="109"/>
        <v>314300.01</v>
      </c>
      <c r="AF183" s="327">
        <f t="shared" si="110"/>
        <v>314488</v>
      </c>
      <c r="AG183" s="235">
        <f t="shared" si="111"/>
        <v>21010.82</v>
      </c>
      <c r="AH183" s="332">
        <f t="shared" si="112"/>
        <v>314300.01</v>
      </c>
      <c r="AI183" s="327">
        <f t="shared" si="113"/>
        <v>314488</v>
      </c>
      <c r="AJ183" s="235">
        <f t="shared" si="114"/>
        <v>21010.82</v>
      </c>
    </row>
    <row r="184" spans="1:36" x14ac:dyDescent="0.2">
      <c r="A184" s="332">
        <f t="shared" si="88"/>
        <v>253049.01</v>
      </c>
      <c r="B184" s="330">
        <v>253200</v>
      </c>
      <c r="C184" s="331">
        <v>11803</v>
      </c>
      <c r="D184" s="332">
        <f t="shared" si="85"/>
        <v>253049.01</v>
      </c>
      <c r="E184" s="327">
        <f t="shared" si="86"/>
        <v>253200</v>
      </c>
      <c r="F184" s="235">
        <f t="shared" si="87"/>
        <v>11803</v>
      </c>
      <c r="G184" s="332">
        <f t="shared" si="91"/>
        <v>253049.01</v>
      </c>
      <c r="H184" s="327">
        <f t="shared" si="92"/>
        <v>253200</v>
      </c>
      <c r="I184" s="235">
        <f t="shared" si="93"/>
        <v>11803</v>
      </c>
      <c r="J184" s="332">
        <f t="shared" si="94"/>
        <v>253049.01</v>
      </c>
      <c r="K184" s="327">
        <f t="shared" si="95"/>
        <v>253200</v>
      </c>
      <c r="L184" s="235">
        <f t="shared" si="96"/>
        <v>11803</v>
      </c>
      <c r="M184" s="332">
        <f t="shared" si="97"/>
        <v>253049.01</v>
      </c>
      <c r="N184" s="327">
        <f t="shared" si="98"/>
        <v>253200</v>
      </c>
      <c r="O184" s="235">
        <f t="shared" si="99"/>
        <v>11803</v>
      </c>
      <c r="P184" s="332">
        <f t="shared" si="89"/>
        <v>314488.01</v>
      </c>
      <c r="Q184" s="327">
        <v>314675</v>
      </c>
      <c r="R184" s="235">
        <v>20596.14</v>
      </c>
      <c r="S184" s="332">
        <f t="shared" si="90"/>
        <v>314488.01</v>
      </c>
      <c r="T184" s="327">
        <v>314675</v>
      </c>
      <c r="U184" s="235">
        <v>20596.14</v>
      </c>
      <c r="V184" s="332">
        <f t="shared" si="100"/>
        <v>314488.01</v>
      </c>
      <c r="W184" s="327">
        <f t="shared" si="101"/>
        <v>314675</v>
      </c>
      <c r="X184" s="235">
        <f t="shared" si="102"/>
        <v>20596.14</v>
      </c>
      <c r="Y184" s="332">
        <f t="shared" si="103"/>
        <v>314488.01</v>
      </c>
      <c r="Z184" s="327">
        <f t="shared" si="104"/>
        <v>314675</v>
      </c>
      <c r="AA184" s="235">
        <f t="shared" si="105"/>
        <v>20596.14</v>
      </c>
      <c r="AB184" s="332">
        <f t="shared" si="106"/>
        <v>314488.01</v>
      </c>
      <c r="AC184" s="327">
        <f t="shared" si="107"/>
        <v>314675</v>
      </c>
      <c r="AD184" s="235">
        <f t="shared" si="108"/>
        <v>20596.14</v>
      </c>
      <c r="AE184" s="332">
        <f t="shared" si="109"/>
        <v>314488.01</v>
      </c>
      <c r="AF184" s="327">
        <f t="shared" si="110"/>
        <v>314675</v>
      </c>
      <c r="AG184" s="235">
        <f t="shared" si="111"/>
        <v>20596.14</v>
      </c>
      <c r="AH184" s="332">
        <f t="shared" si="112"/>
        <v>314488.01</v>
      </c>
      <c r="AI184" s="327">
        <f t="shared" si="113"/>
        <v>314675</v>
      </c>
      <c r="AJ184" s="235">
        <f t="shared" si="114"/>
        <v>20596.14</v>
      </c>
    </row>
    <row r="185" spans="1:36" x14ac:dyDescent="0.2">
      <c r="A185" s="332">
        <f t="shared" si="88"/>
        <v>253200.01</v>
      </c>
      <c r="B185" s="330">
        <v>253350</v>
      </c>
      <c r="C185" s="331">
        <v>11557</v>
      </c>
      <c r="D185" s="332">
        <f t="shared" si="85"/>
        <v>253200.01</v>
      </c>
      <c r="E185" s="327">
        <f t="shared" si="86"/>
        <v>253350</v>
      </c>
      <c r="F185" s="235">
        <f t="shared" si="87"/>
        <v>11557</v>
      </c>
      <c r="G185" s="332">
        <f t="shared" si="91"/>
        <v>253200.01</v>
      </c>
      <c r="H185" s="327">
        <f t="shared" si="92"/>
        <v>253350</v>
      </c>
      <c r="I185" s="235">
        <f t="shared" si="93"/>
        <v>11557</v>
      </c>
      <c r="J185" s="332">
        <f t="shared" si="94"/>
        <v>253200.01</v>
      </c>
      <c r="K185" s="327">
        <f t="shared" si="95"/>
        <v>253350</v>
      </c>
      <c r="L185" s="235">
        <f t="shared" si="96"/>
        <v>11557</v>
      </c>
      <c r="M185" s="332">
        <f t="shared" si="97"/>
        <v>253200.01</v>
      </c>
      <c r="N185" s="327">
        <f t="shared" si="98"/>
        <v>253350</v>
      </c>
      <c r="O185" s="235">
        <f t="shared" si="99"/>
        <v>11557</v>
      </c>
      <c r="P185" s="332">
        <f t="shared" si="89"/>
        <v>314675.01</v>
      </c>
      <c r="Q185" s="327">
        <v>314862</v>
      </c>
      <c r="R185" s="235">
        <v>20181.849999999999</v>
      </c>
      <c r="S185" s="332">
        <f t="shared" si="90"/>
        <v>314675.01</v>
      </c>
      <c r="T185" s="327">
        <v>314862</v>
      </c>
      <c r="U185" s="235">
        <v>20181.849999999999</v>
      </c>
      <c r="V185" s="332">
        <f t="shared" si="100"/>
        <v>314675.01</v>
      </c>
      <c r="W185" s="327">
        <f t="shared" si="101"/>
        <v>314862</v>
      </c>
      <c r="X185" s="235">
        <f t="shared" si="102"/>
        <v>20181.849999999999</v>
      </c>
      <c r="Y185" s="332">
        <f t="shared" si="103"/>
        <v>314675.01</v>
      </c>
      <c r="Z185" s="327">
        <f t="shared" si="104"/>
        <v>314862</v>
      </c>
      <c r="AA185" s="235">
        <f t="shared" si="105"/>
        <v>20181.849999999999</v>
      </c>
      <c r="AB185" s="332">
        <f t="shared" si="106"/>
        <v>314675.01</v>
      </c>
      <c r="AC185" s="327">
        <f t="shared" si="107"/>
        <v>314862</v>
      </c>
      <c r="AD185" s="235">
        <f t="shared" si="108"/>
        <v>20181.849999999999</v>
      </c>
      <c r="AE185" s="332">
        <f t="shared" si="109"/>
        <v>314675.01</v>
      </c>
      <c r="AF185" s="327">
        <f t="shared" si="110"/>
        <v>314862</v>
      </c>
      <c r="AG185" s="235">
        <f t="shared" si="111"/>
        <v>20181.849999999999</v>
      </c>
      <c r="AH185" s="332">
        <f t="shared" si="112"/>
        <v>314675.01</v>
      </c>
      <c r="AI185" s="327">
        <f t="shared" si="113"/>
        <v>314862</v>
      </c>
      <c r="AJ185" s="235">
        <f t="shared" si="114"/>
        <v>20181.849999999999</v>
      </c>
    </row>
    <row r="186" spans="1:36" x14ac:dyDescent="0.2">
      <c r="A186" s="332">
        <f t="shared" si="88"/>
        <v>253350.01</v>
      </c>
      <c r="B186" s="330">
        <v>253501</v>
      </c>
      <c r="C186" s="331">
        <v>11312</v>
      </c>
      <c r="D186" s="332">
        <f t="shared" si="85"/>
        <v>253350.01</v>
      </c>
      <c r="E186" s="327">
        <f t="shared" si="86"/>
        <v>253501</v>
      </c>
      <c r="F186" s="235">
        <f t="shared" si="87"/>
        <v>11312</v>
      </c>
      <c r="G186" s="332">
        <f t="shared" si="91"/>
        <v>253350.01</v>
      </c>
      <c r="H186" s="327">
        <f t="shared" si="92"/>
        <v>253501</v>
      </c>
      <c r="I186" s="235">
        <f t="shared" si="93"/>
        <v>11312</v>
      </c>
      <c r="J186" s="332">
        <f t="shared" si="94"/>
        <v>253350.01</v>
      </c>
      <c r="K186" s="327">
        <f t="shared" si="95"/>
        <v>253501</v>
      </c>
      <c r="L186" s="235">
        <f t="shared" si="96"/>
        <v>11312</v>
      </c>
      <c r="M186" s="332">
        <f t="shared" si="97"/>
        <v>253350.01</v>
      </c>
      <c r="N186" s="327">
        <f t="shared" si="98"/>
        <v>253501</v>
      </c>
      <c r="O186" s="235">
        <f t="shared" si="99"/>
        <v>11312</v>
      </c>
      <c r="P186" s="332">
        <f t="shared" si="89"/>
        <v>314862.01</v>
      </c>
      <c r="Q186" s="327">
        <v>315049</v>
      </c>
      <c r="R186" s="235">
        <v>19767.95</v>
      </c>
      <c r="S186" s="332">
        <f t="shared" si="90"/>
        <v>314862.01</v>
      </c>
      <c r="T186" s="327">
        <v>315049</v>
      </c>
      <c r="U186" s="235">
        <v>19767.95</v>
      </c>
      <c r="V186" s="332">
        <f t="shared" si="100"/>
        <v>314862.01</v>
      </c>
      <c r="W186" s="327">
        <f t="shared" si="101"/>
        <v>315049</v>
      </c>
      <c r="X186" s="235">
        <f t="shared" si="102"/>
        <v>19767.95</v>
      </c>
      <c r="Y186" s="332">
        <f t="shared" si="103"/>
        <v>314862.01</v>
      </c>
      <c r="Z186" s="327">
        <f t="shared" si="104"/>
        <v>315049</v>
      </c>
      <c r="AA186" s="235">
        <f t="shared" si="105"/>
        <v>19767.95</v>
      </c>
      <c r="AB186" s="332">
        <f t="shared" si="106"/>
        <v>314862.01</v>
      </c>
      <c r="AC186" s="327">
        <f t="shared" si="107"/>
        <v>315049</v>
      </c>
      <c r="AD186" s="235">
        <f t="shared" si="108"/>
        <v>19767.95</v>
      </c>
      <c r="AE186" s="332">
        <f t="shared" si="109"/>
        <v>314862.01</v>
      </c>
      <c r="AF186" s="327">
        <f t="shared" si="110"/>
        <v>315049</v>
      </c>
      <c r="AG186" s="235">
        <f t="shared" si="111"/>
        <v>19767.95</v>
      </c>
      <c r="AH186" s="332">
        <f t="shared" si="112"/>
        <v>314862.01</v>
      </c>
      <c r="AI186" s="327">
        <f t="shared" si="113"/>
        <v>315049</v>
      </c>
      <c r="AJ186" s="235">
        <f t="shared" si="114"/>
        <v>19767.95</v>
      </c>
    </row>
    <row r="187" spans="1:36" x14ac:dyDescent="0.2">
      <c r="A187" s="332">
        <f t="shared" si="88"/>
        <v>253501.01</v>
      </c>
      <c r="B187" s="330">
        <v>253652</v>
      </c>
      <c r="C187" s="331">
        <v>11066</v>
      </c>
      <c r="D187" s="332">
        <f t="shared" si="85"/>
        <v>253501.01</v>
      </c>
      <c r="E187" s="327">
        <f t="shared" si="86"/>
        <v>253652</v>
      </c>
      <c r="F187" s="235">
        <f t="shared" si="87"/>
        <v>11066</v>
      </c>
      <c r="G187" s="332">
        <f t="shared" si="91"/>
        <v>253501.01</v>
      </c>
      <c r="H187" s="327">
        <f t="shared" si="92"/>
        <v>253652</v>
      </c>
      <c r="I187" s="235">
        <f t="shared" si="93"/>
        <v>11066</v>
      </c>
      <c r="J187" s="332">
        <f t="shared" si="94"/>
        <v>253501.01</v>
      </c>
      <c r="K187" s="327">
        <f t="shared" si="95"/>
        <v>253652</v>
      </c>
      <c r="L187" s="235">
        <f t="shared" si="96"/>
        <v>11066</v>
      </c>
      <c r="M187" s="332">
        <f t="shared" si="97"/>
        <v>253501.01</v>
      </c>
      <c r="N187" s="327">
        <f t="shared" si="98"/>
        <v>253652</v>
      </c>
      <c r="O187" s="235">
        <f t="shared" si="99"/>
        <v>11066</v>
      </c>
      <c r="P187" s="332">
        <f t="shared" si="89"/>
        <v>315049.01</v>
      </c>
      <c r="Q187" s="327">
        <v>315236</v>
      </c>
      <c r="R187" s="235">
        <v>19354.439999999999</v>
      </c>
      <c r="S187" s="332">
        <f t="shared" si="90"/>
        <v>315049.01</v>
      </c>
      <c r="T187" s="327">
        <v>315236</v>
      </c>
      <c r="U187" s="235">
        <v>19354.439999999999</v>
      </c>
      <c r="V187" s="332">
        <f t="shared" si="100"/>
        <v>315049.01</v>
      </c>
      <c r="W187" s="327">
        <f t="shared" si="101"/>
        <v>315236</v>
      </c>
      <c r="X187" s="235">
        <f t="shared" si="102"/>
        <v>19354.439999999999</v>
      </c>
      <c r="Y187" s="332">
        <f t="shared" si="103"/>
        <v>315049.01</v>
      </c>
      <c r="Z187" s="327">
        <f t="shared" si="104"/>
        <v>315236</v>
      </c>
      <c r="AA187" s="235">
        <f t="shared" si="105"/>
        <v>19354.439999999999</v>
      </c>
      <c r="AB187" s="332">
        <f t="shared" si="106"/>
        <v>315049.01</v>
      </c>
      <c r="AC187" s="327">
        <f t="shared" si="107"/>
        <v>315236</v>
      </c>
      <c r="AD187" s="235">
        <f t="shared" si="108"/>
        <v>19354.439999999999</v>
      </c>
      <c r="AE187" s="332">
        <f t="shared" si="109"/>
        <v>315049.01</v>
      </c>
      <c r="AF187" s="327">
        <f t="shared" si="110"/>
        <v>315236</v>
      </c>
      <c r="AG187" s="235">
        <f t="shared" si="111"/>
        <v>19354.439999999999</v>
      </c>
      <c r="AH187" s="332">
        <f t="shared" si="112"/>
        <v>315049.01</v>
      </c>
      <c r="AI187" s="327">
        <f t="shared" si="113"/>
        <v>315236</v>
      </c>
      <c r="AJ187" s="235">
        <f t="shared" si="114"/>
        <v>19354.439999999999</v>
      </c>
    </row>
    <row r="188" spans="1:36" x14ac:dyDescent="0.2">
      <c r="A188" s="332">
        <f t="shared" si="88"/>
        <v>253652.01</v>
      </c>
      <c r="B188" s="330">
        <v>253802</v>
      </c>
      <c r="C188" s="331">
        <v>10821</v>
      </c>
      <c r="D188" s="332">
        <f t="shared" si="85"/>
        <v>253652.01</v>
      </c>
      <c r="E188" s="327">
        <f t="shared" si="86"/>
        <v>253802</v>
      </c>
      <c r="F188" s="235">
        <f t="shared" si="87"/>
        <v>10821</v>
      </c>
      <c r="G188" s="332">
        <f t="shared" si="91"/>
        <v>253652.01</v>
      </c>
      <c r="H188" s="327">
        <f t="shared" si="92"/>
        <v>253802</v>
      </c>
      <c r="I188" s="235">
        <f t="shared" si="93"/>
        <v>10821</v>
      </c>
      <c r="J188" s="332">
        <f t="shared" si="94"/>
        <v>253652.01</v>
      </c>
      <c r="K188" s="327">
        <f t="shared" si="95"/>
        <v>253802</v>
      </c>
      <c r="L188" s="235">
        <f t="shared" si="96"/>
        <v>10821</v>
      </c>
      <c r="M188" s="332">
        <f t="shared" si="97"/>
        <v>253652.01</v>
      </c>
      <c r="N188" s="327">
        <f t="shared" si="98"/>
        <v>253802</v>
      </c>
      <c r="O188" s="235">
        <f t="shared" si="99"/>
        <v>10821</v>
      </c>
      <c r="P188" s="332">
        <f t="shared" si="89"/>
        <v>315236.01</v>
      </c>
      <c r="Q188" s="327">
        <v>315424</v>
      </c>
      <c r="R188" s="235">
        <v>18941.310000000001</v>
      </c>
      <c r="S188" s="332">
        <f t="shared" si="90"/>
        <v>315236.01</v>
      </c>
      <c r="T188" s="327">
        <v>315424</v>
      </c>
      <c r="U188" s="235">
        <v>18941.310000000001</v>
      </c>
      <c r="V188" s="332">
        <f t="shared" si="100"/>
        <v>315236.01</v>
      </c>
      <c r="W188" s="327">
        <f t="shared" si="101"/>
        <v>315424</v>
      </c>
      <c r="X188" s="235">
        <f t="shared" si="102"/>
        <v>18941.310000000001</v>
      </c>
      <c r="Y188" s="332">
        <f t="shared" si="103"/>
        <v>315236.01</v>
      </c>
      <c r="Z188" s="327">
        <f t="shared" si="104"/>
        <v>315424</v>
      </c>
      <c r="AA188" s="235">
        <f t="shared" si="105"/>
        <v>18941.310000000001</v>
      </c>
      <c r="AB188" s="332">
        <f t="shared" si="106"/>
        <v>315236.01</v>
      </c>
      <c r="AC188" s="327">
        <f t="shared" si="107"/>
        <v>315424</v>
      </c>
      <c r="AD188" s="235">
        <f t="shared" si="108"/>
        <v>18941.310000000001</v>
      </c>
      <c r="AE188" s="332">
        <f t="shared" si="109"/>
        <v>315236.01</v>
      </c>
      <c r="AF188" s="327">
        <f t="shared" si="110"/>
        <v>315424</v>
      </c>
      <c r="AG188" s="235">
        <f t="shared" si="111"/>
        <v>18941.310000000001</v>
      </c>
      <c r="AH188" s="332">
        <f t="shared" si="112"/>
        <v>315236.01</v>
      </c>
      <c r="AI188" s="327">
        <f t="shared" si="113"/>
        <v>315424</v>
      </c>
      <c r="AJ188" s="235">
        <f t="shared" si="114"/>
        <v>18941.310000000001</v>
      </c>
    </row>
    <row r="189" spans="1:36" x14ac:dyDescent="0.2">
      <c r="A189" s="332">
        <f t="shared" si="88"/>
        <v>253802.01</v>
      </c>
      <c r="B189" s="330">
        <v>253953</v>
      </c>
      <c r="C189" s="331">
        <v>10577</v>
      </c>
      <c r="D189" s="332">
        <f t="shared" si="85"/>
        <v>253802.01</v>
      </c>
      <c r="E189" s="327">
        <f t="shared" si="86"/>
        <v>253953</v>
      </c>
      <c r="F189" s="235">
        <f t="shared" si="87"/>
        <v>10577</v>
      </c>
      <c r="G189" s="332">
        <f t="shared" si="91"/>
        <v>253802.01</v>
      </c>
      <c r="H189" s="327">
        <f t="shared" si="92"/>
        <v>253953</v>
      </c>
      <c r="I189" s="235">
        <f t="shared" si="93"/>
        <v>10577</v>
      </c>
      <c r="J189" s="332">
        <f t="shared" si="94"/>
        <v>253802.01</v>
      </c>
      <c r="K189" s="327">
        <f t="shared" si="95"/>
        <v>253953</v>
      </c>
      <c r="L189" s="235">
        <f t="shared" si="96"/>
        <v>10577</v>
      </c>
      <c r="M189" s="332">
        <f t="shared" si="97"/>
        <v>253802.01</v>
      </c>
      <c r="N189" s="327">
        <f t="shared" si="98"/>
        <v>253953</v>
      </c>
      <c r="O189" s="235">
        <f t="shared" si="99"/>
        <v>10577</v>
      </c>
      <c r="P189" s="332">
        <f t="shared" si="89"/>
        <v>315424.01</v>
      </c>
      <c r="Q189" s="327">
        <v>315611</v>
      </c>
      <c r="R189" s="235">
        <v>18528.55</v>
      </c>
      <c r="S189" s="332">
        <f t="shared" si="90"/>
        <v>315424.01</v>
      </c>
      <c r="T189" s="327">
        <v>315611</v>
      </c>
      <c r="U189" s="235">
        <v>18528.55</v>
      </c>
      <c r="V189" s="332">
        <f t="shared" si="100"/>
        <v>315424.01</v>
      </c>
      <c r="W189" s="327">
        <f t="shared" si="101"/>
        <v>315611</v>
      </c>
      <c r="X189" s="235">
        <f t="shared" si="102"/>
        <v>18528.55</v>
      </c>
      <c r="Y189" s="332">
        <f t="shared" si="103"/>
        <v>315424.01</v>
      </c>
      <c r="Z189" s="327">
        <f t="shared" si="104"/>
        <v>315611</v>
      </c>
      <c r="AA189" s="235">
        <f t="shared" si="105"/>
        <v>18528.55</v>
      </c>
      <c r="AB189" s="332">
        <f t="shared" si="106"/>
        <v>315424.01</v>
      </c>
      <c r="AC189" s="327">
        <f t="shared" si="107"/>
        <v>315611</v>
      </c>
      <c r="AD189" s="235">
        <f t="shared" si="108"/>
        <v>18528.55</v>
      </c>
      <c r="AE189" s="332">
        <f t="shared" si="109"/>
        <v>315424.01</v>
      </c>
      <c r="AF189" s="327">
        <f t="shared" si="110"/>
        <v>315611</v>
      </c>
      <c r="AG189" s="235">
        <f t="shared" si="111"/>
        <v>18528.55</v>
      </c>
      <c r="AH189" s="332">
        <f t="shared" si="112"/>
        <v>315424.01</v>
      </c>
      <c r="AI189" s="327">
        <f t="shared" si="113"/>
        <v>315611</v>
      </c>
      <c r="AJ189" s="235">
        <f t="shared" si="114"/>
        <v>18528.55</v>
      </c>
    </row>
    <row r="190" spans="1:36" x14ac:dyDescent="0.2">
      <c r="A190" s="332">
        <f t="shared" si="88"/>
        <v>253953.01</v>
      </c>
      <c r="B190" s="330">
        <v>254104</v>
      </c>
      <c r="C190" s="331">
        <v>10331</v>
      </c>
      <c r="D190" s="332">
        <f t="shared" si="85"/>
        <v>253953.01</v>
      </c>
      <c r="E190" s="327">
        <f t="shared" si="86"/>
        <v>254104</v>
      </c>
      <c r="F190" s="235">
        <f t="shared" si="87"/>
        <v>10331</v>
      </c>
      <c r="G190" s="332">
        <f t="shared" si="91"/>
        <v>253953.01</v>
      </c>
      <c r="H190" s="327">
        <f t="shared" si="92"/>
        <v>254104</v>
      </c>
      <c r="I190" s="235">
        <f t="shared" si="93"/>
        <v>10331</v>
      </c>
      <c r="J190" s="332">
        <f t="shared" si="94"/>
        <v>253953.01</v>
      </c>
      <c r="K190" s="327">
        <f t="shared" si="95"/>
        <v>254104</v>
      </c>
      <c r="L190" s="235">
        <f t="shared" si="96"/>
        <v>10331</v>
      </c>
      <c r="M190" s="332">
        <f t="shared" si="97"/>
        <v>253953.01</v>
      </c>
      <c r="N190" s="327">
        <f t="shared" si="98"/>
        <v>254104</v>
      </c>
      <c r="O190" s="235">
        <f t="shared" si="99"/>
        <v>10331</v>
      </c>
      <c r="P190" s="332">
        <f t="shared" si="89"/>
        <v>315611.01</v>
      </c>
      <c r="Q190" s="327">
        <v>315798</v>
      </c>
      <c r="R190" s="235">
        <v>18116.169999999998</v>
      </c>
      <c r="S190" s="332">
        <f t="shared" si="90"/>
        <v>315611.01</v>
      </c>
      <c r="T190" s="327">
        <v>315798</v>
      </c>
      <c r="U190" s="235">
        <v>18116.169999999998</v>
      </c>
      <c r="V190" s="332">
        <f t="shared" si="100"/>
        <v>315611.01</v>
      </c>
      <c r="W190" s="327">
        <f t="shared" si="101"/>
        <v>315798</v>
      </c>
      <c r="X190" s="235">
        <f t="shared" si="102"/>
        <v>18116.169999999998</v>
      </c>
      <c r="Y190" s="332">
        <f t="shared" si="103"/>
        <v>315611.01</v>
      </c>
      <c r="Z190" s="327">
        <f t="shared" si="104"/>
        <v>315798</v>
      </c>
      <c r="AA190" s="235">
        <f t="shared" si="105"/>
        <v>18116.169999999998</v>
      </c>
      <c r="AB190" s="332">
        <f t="shared" si="106"/>
        <v>315611.01</v>
      </c>
      <c r="AC190" s="327">
        <f t="shared" si="107"/>
        <v>315798</v>
      </c>
      <c r="AD190" s="235">
        <f t="shared" si="108"/>
        <v>18116.169999999998</v>
      </c>
      <c r="AE190" s="332">
        <f t="shared" si="109"/>
        <v>315611.01</v>
      </c>
      <c r="AF190" s="327">
        <f t="shared" si="110"/>
        <v>315798</v>
      </c>
      <c r="AG190" s="235">
        <f t="shared" si="111"/>
        <v>18116.169999999998</v>
      </c>
      <c r="AH190" s="332">
        <f t="shared" si="112"/>
        <v>315611.01</v>
      </c>
      <c r="AI190" s="327">
        <f t="shared" si="113"/>
        <v>315798</v>
      </c>
      <c r="AJ190" s="235">
        <f t="shared" si="114"/>
        <v>18116.169999999998</v>
      </c>
    </row>
    <row r="191" spans="1:36" x14ac:dyDescent="0.2">
      <c r="A191" s="332">
        <f t="shared" si="88"/>
        <v>254104.01</v>
      </c>
      <c r="B191" s="330">
        <v>254254</v>
      </c>
      <c r="C191" s="331">
        <v>10087</v>
      </c>
      <c r="D191" s="332">
        <f t="shared" si="85"/>
        <v>254104.01</v>
      </c>
      <c r="E191" s="327">
        <f t="shared" si="86"/>
        <v>254254</v>
      </c>
      <c r="F191" s="235">
        <f t="shared" si="87"/>
        <v>10087</v>
      </c>
      <c r="G191" s="332">
        <f t="shared" si="91"/>
        <v>254104.01</v>
      </c>
      <c r="H191" s="327">
        <f t="shared" si="92"/>
        <v>254254</v>
      </c>
      <c r="I191" s="235">
        <f t="shared" si="93"/>
        <v>10087</v>
      </c>
      <c r="J191" s="332">
        <f t="shared" si="94"/>
        <v>254104.01</v>
      </c>
      <c r="K191" s="327">
        <f t="shared" si="95"/>
        <v>254254</v>
      </c>
      <c r="L191" s="235">
        <f t="shared" si="96"/>
        <v>10087</v>
      </c>
      <c r="M191" s="332">
        <f t="shared" si="97"/>
        <v>254104.01</v>
      </c>
      <c r="N191" s="327">
        <f t="shared" si="98"/>
        <v>254254</v>
      </c>
      <c r="O191" s="235">
        <f t="shared" si="99"/>
        <v>10087</v>
      </c>
      <c r="P191" s="332">
        <f t="shared" si="89"/>
        <v>315798.01</v>
      </c>
      <c r="Q191" s="327">
        <v>315985</v>
      </c>
      <c r="R191" s="235">
        <v>17704.169999999998</v>
      </c>
      <c r="S191" s="332">
        <f t="shared" si="90"/>
        <v>315798.01</v>
      </c>
      <c r="T191" s="327">
        <v>315985</v>
      </c>
      <c r="U191" s="235">
        <v>17704.169999999998</v>
      </c>
      <c r="V191" s="332">
        <f t="shared" si="100"/>
        <v>315798.01</v>
      </c>
      <c r="W191" s="327">
        <f t="shared" si="101"/>
        <v>315985</v>
      </c>
      <c r="X191" s="235">
        <f t="shared" si="102"/>
        <v>17704.169999999998</v>
      </c>
      <c r="Y191" s="332">
        <f t="shared" si="103"/>
        <v>315798.01</v>
      </c>
      <c r="Z191" s="327">
        <f t="shared" si="104"/>
        <v>315985</v>
      </c>
      <c r="AA191" s="235">
        <f t="shared" si="105"/>
        <v>17704.169999999998</v>
      </c>
      <c r="AB191" s="332">
        <f t="shared" si="106"/>
        <v>315798.01</v>
      </c>
      <c r="AC191" s="327">
        <f t="shared" si="107"/>
        <v>315985</v>
      </c>
      <c r="AD191" s="235">
        <f t="shared" si="108"/>
        <v>17704.169999999998</v>
      </c>
      <c r="AE191" s="332">
        <f t="shared" si="109"/>
        <v>315798.01</v>
      </c>
      <c r="AF191" s="327">
        <f t="shared" si="110"/>
        <v>315985</v>
      </c>
      <c r="AG191" s="235">
        <f t="shared" si="111"/>
        <v>17704.169999999998</v>
      </c>
      <c r="AH191" s="332">
        <f t="shared" si="112"/>
        <v>315798.01</v>
      </c>
      <c r="AI191" s="327">
        <f t="shared" si="113"/>
        <v>315985</v>
      </c>
      <c r="AJ191" s="235">
        <f t="shared" si="114"/>
        <v>17704.169999999998</v>
      </c>
    </row>
    <row r="192" spans="1:36" x14ac:dyDescent="0.2">
      <c r="A192" s="332">
        <f t="shared" si="88"/>
        <v>254254.01</v>
      </c>
      <c r="B192" s="330">
        <v>254405</v>
      </c>
      <c r="C192" s="331">
        <v>9842</v>
      </c>
      <c r="D192" s="332">
        <f t="shared" si="85"/>
        <v>254254.01</v>
      </c>
      <c r="E192" s="327">
        <f t="shared" si="86"/>
        <v>254405</v>
      </c>
      <c r="F192" s="235">
        <f t="shared" si="87"/>
        <v>9842</v>
      </c>
      <c r="G192" s="332">
        <f t="shared" si="91"/>
        <v>254254.01</v>
      </c>
      <c r="H192" s="327">
        <f t="shared" si="92"/>
        <v>254405</v>
      </c>
      <c r="I192" s="235">
        <f t="shared" si="93"/>
        <v>9842</v>
      </c>
      <c r="J192" s="332">
        <f t="shared" si="94"/>
        <v>254254.01</v>
      </c>
      <c r="K192" s="327">
        <f t="shared" si="95"/>
        <v>254405</v>
      </c>
      <c r="L192" s="235">
        <f t="shared" si="96"/>
        <v>9842</v>
      </c>
      <c r="M192" s="332">
        <f t="shared" si="97"/>
        <v>254254.01</v>
      </c>
      <c r="N192" s="327">
        <f t="shared" si="98"/>
        <v>254405</v>
      </c>
      <c r="O192" s="235">
        <f t="shared" si="99"/>
        <v>9842</v>
      </c>
      <c r="P192" s="332">
        <f t="shared" si="89"/>
        <v>315985.01</v>
      </c>
      <c r="Q192" s="327">
        <v>316172</v>
      </c>
      <c r="R192" s="235">
        <v>17292.54</v>
      </c>
      <c r="S192" s="332">
        <f t="shared" si="90"/>
        <v>315985.01</v>
      </c>
      <c r="T192" s="327">
        <v>316172</v>
      </c>
      <c r="U192" s="235">
        <v>17292.54</v>
      </c>
      <c r="V192" s="332">
        <f t="shared" si="100"/>
        <v>315985.01</v>
      </c>
      <c r="W192" s="327">
        <f t="shared" si="101"/>
        <v>316172</v>
      </c>
      <c r="X192" s="235">
        <f t="shared" si="102"/>
        <v>17292.54</v>
      </c>
      <c r="Y192" s="332">
        <f t="shared" si="103"/>
        <v>315985.01</v>
      </c>
      <c r="Z192" s="327">
        <f t="shared" si="104"/>
        <v>316172</v>
      </c>
      <c r="AA192" s="235">
        <f t="shared" si="105"/>
        <v>17292.54</v>
      </c>
      <c r="AB192" s="332">
        <f t="shared" si="106"/>
        <v>315985.01</v>
      </c>
      <c r="AC192" s="327">
        <f t="shared" si="107"/>
        <v>316172</v>
      </c>
      <c r="AD192" s="235">
        <f t="shared" si="108"/>
        <v>17292.54</v>
      </c>
      <c r="AE192" s="332">
        <f t="shared" si="109"/>
        <v>315985.01</v>
      </c>
      <c r="AF192" s="327">
        <f t="shared" si="110"/>
        <v>316172</v>
      </c>
      <c r="AG192" s="235">
        <f t="shared" si="111"/>
        <v>17292.54</v>
      </c>
      <c r="AH192" s="332">
        <f t="shared" si="112"/>
        <v>315985.01</v>
      </c>
      <c r="AI192" s="327">
        <f t="shared" si="113"/>
        <v>316172</v>
      </c>
      <c r="AJ192" s="235">
        <f t="shared" si="114"/>
        <v>17292.54</v>
      </c>
    </row>
    <row r="193" spans="1:36" x14ac:dyDescent="0.2">
      <c r="A193" s="332">
        <f t="shared" si="88"/>
        <v>254405.01</v>
      </c>
      <c r="B193" s="330">
        <v>254555</v>
      </c>
      <c r="C193" s="331">
        <v>9598</v>
      </c>
      <c r="D193" s="332">
        <f t="shared" si="85"/>
        <v>254405.01</v>
      </c>
      <c r="E193" s="327">
        <f t="shared" si="86"/>
        <v>254555</v>
      </c>
      <c r="F193" s="235">
        <f t="shared" si="87"/>
        <v>9598</v>
      </c>
      <c r="G193" s="332">
        <f t="shared" si="91"/>
        <v>254405.01</v>
      </c>
      <c r="H193" s="327">
        <f t="shared" si="92"/>
        <v>254555</v>
      </c>
      <c r="I193" s="235">
        <f t="shared" si="93"/>
        <v>9598</v>
      </c>
      <c r="J193" s="332">
        <f t="shared" si="94"/>
        <v>254405.01</v>
      </c>
      <c r="K193" s="327">
        <f t="shared" si="95"/>
        <v>254555</v>
      </c>
      <c r="L193" s="235">
        <f t="shared" si="96"/>
        <v>9598</v>
      </c>
      <c r="M193" s="332">
        <f t="shared" si="97"/>
        <v>254405.01</v>
      </c>
      <c r="N193" s="327">
        <f t="shared" si="98"/>
        <v>254555</v>
      </c>
      <c r="O193" s="235">
        <f t="shared" si="99"/>
        <v>9598</v>
      </c>
      <c r="P193" s="332">
        <f t="shared" si="89"/>
        <v>316172.01</v>
      </c>
      <c r="Q193" s="327">
        <v>316360</v>
      </c>
      <c r="R193" s="235">
        <v>16881.28</v>
      </c>
      <c r="S193" s="332">
        <f t="shared" si="90"/>
        <v>316172.01</v>
      </c>
      <c r="T193" s="327">
        <v>316360</v>
      </c>
      <c r="U193" s="235">
        <v>16881.28</v>
      </c>
      <c r="V193" s="332">
        <f t="shared" si="100"/>
        <v>316172.01</v>
      </c>
      <c r="W193" s="327">
        <f t="shared" si="101"/>
        <v>316360</v>
      </c>
      <c r="X193" s="235">
        <f t="shared" si="102"/>
        <v>16881.28</v>
      </c>
      <c r="Y193" s="332">
        <f t="shared" si="103"/>
        <v>316172.01</v>
      </c>
      <c r="Z193" s="327">
        <f t="shared" si="104"/>
        <v>316360</v>
      </c>
      <c r="AA193" s="235">
        <f t="shared" si="105"/>
        <v>16881.28</v>
      </c>
      <c r="AB193" s="332">
        <f t="shared" si="106"/>
        <v>316172.01</v>
      </c>
      <c r="AC193" s="327">
        <f t="shared" si="107"/>
        <v>316360</v>
      </c>
      <c r="AD193" s="235">
        <f t="shared" si="108"/>
        <v>16881.28</v>
      </c>
      <c r="AE193" s="332">
        <f t="shared" si="109"/>
        <v>316172.01</v>
      </c>
      <c r="AF193" s="327">
        <f t="shared" si="110"/>
        <v>316360</v>
      </c>
      <c r="AG193" s="235">
        <f t="shared" si="111"/>
        <v>16881.28</v>
      </c>
      <c r="AH193" s="332">
        <f t="shared" si="112"/>
        <v>316172.01</v>
      </c>
      <c r="AI193" s="327">
        <f t="shared" si="113"/>
        <v>316360</v>
      </c>
      <c r="AJ193" s="235">
        <f t="shared" si="114"/>
        <v>16881.28</v>
      </c>
    </row>
    <row r="194" spans="1:36" x14ac:dyDescent="0.2">
      <c r="A194" s="332">
        <f t="shared" si="88"/>
        <v>254555.01</v>
      </c>
      <c r="B194" s="330">
        <v>254706</v>
      </c>
      <c r="C194" s="331">
        <v>9354</v>
      </c>
      <c r="D194" s="332">
        <f t="shared" si="85"/>
        <v>254555.01</v>
      </c>
      <c r="E194" s="327">
        <f t="shared" si="86"/>
        <v>254706</v>
      </c>
      <c r="F194" s="235">
        <f t="shared" si="87"/>
        <v>9354</v>
      </c>
      <c r="G194" s="332">
        <f t="shared" si="91"/>
        <v>254555.01</v>
      </c>
      <c r="H194" s="327">
        <f t="shared" si="92"/>
        <v>254706</v>
      </c>
      <c r="I194" s="235">
        <f t="shared" si="93"/>
        <v>9354</v>
      </c>
      <c r="J194" s="332">
        <f t="shared" si="94"/>
        <v>254555.01</v>
      </c>
      <c r="K194" s="327">
        <f t="shared" si="95"/>
        <v>254706</v>
      </c>
      <c r="L194" s="235">
        <f t="shared" si="96"/>
        <v>9354</v>
      </c>
      <c r="M194" s="332">
        <f t="shared" si="97"/>
        <v>254555.01</v>
      </c>
      <c r="N194" s="327">
        <f t="shared" si="98"/>
        <v>254706</v>
      </c>
      <c r="O194" s="235">
        <f t="shared" si="99"/>
        <v>9354</v>
      </c>
      <c r="P194" s="332">
        <f t="shared" si="89"/>
        <v>316360.01</v>
      </c>
      <c r="Q194" s="327">
        <v>316547</v>
      </c>
      <c r="R194" s="235">
        <v>16470.39</v>
      </c>
      <c r="S194" s="332">
        <f t="shared" si="90"/>
        <v>316360.01</v>
      </c>
      <c r="T194" s="327">
        <v>316547</v>
      </c>
      <c r="U194" s="235">
        <v>16470.39</v>
      </c>
      <c r="V194" s="332">
        <f t="shared" si="100"/>
        <v>316360.01</v>
      </c>
      <c r="W194" s="327">
        <f t="shared" si="101"/>
        <v>316547</v>
      </c>
      <c r="X194" s="235">
        <f t="shared" si="102"/>
        <v>16470.39</v>
      </c>
      <c r="Y194" s="332">
        <f t="shared" si="103"/>
        <v>316360.01</v>
      </c>
      <c r="Z194" s="327">
        <f t="shared" si="104"/>
        <v>316547</v>
      </c>
      <c r="AA194" s="235">
        <f t="shared" si="105"/>
        <v>16470.39</v>
      </c>
      <c r="AB194" s="332">
        <f t="shared" si="106"/>
        <v>316360.01</v>
      </c>
      <c r="AC194" s="327">
        <f t="shared" si="107"/>
        <v>316547</v>
      </c>
      <c r="AD194" s="235">
        <f t="shared" si="108"/>
        <v>16470.39</v>
      </c>
      <c r="AE194" s="332">
        <f t="shared" si="109"/>
        <v>316360.01</v>
      </c>
      <c r="AF194" s="327">
        <f t="shared" si="110"/>
        <v>316547</v>
      </c>
      <c r="AG194" s="235">
        <f t="shared" si="111"/>
        <v>16470.39</v>
      </c>
      <c r="AH194" s="332">
        <f t="shared" si="112"/>
        <v>316360.01</v>
      </c>
      <c r="AI194" s="327">
        <f t="shared" si="113"/>
        <v>316547</v>
      </c>
      <c r="AJ194" s="235">
        <f t="shared" si="114"/>
        <v>16470.39</v>
      </c>
    </row>
    <row r="195" spans="1:36" x14ac:dyDescent="0.2">
      <c r="A195" s="332">
        <f t="shared" si="88"/>
        <v>254706.01</v>
      </c>
      <c r="B195" s="330">
        <v>254857</v>
      </c>
      <c r="C195" s="331">
        <v>9111</v>
      </c>
      <c r="D195" s="332">
        <f t="shared" si="85"/>
        <v>254706.01</v>
      </c>
      <c r="E195" s="327">
        <f t="shared" si="86"/>
        <v>254857</v>
      </c>
      <c r="F195" s="235">
        <f t="shared" si="87"/>
        <v>9111</v>
      </c>
      <c r="G195" s="332">
        <f t="shared" si="91"/>
        <v>254706.01</v>
      </c>
      <c r="H195" s="327">
        <f t="shared" si="92"/>
        <v>254857</v>
      </c>
      <c r="I195" s="235">
        <f t="shared" si="93"/>
        <v>9111</v>
      </c>
      <c r="J195" s="332">
        <f t="shared" si="94"/>
        <v>254706.01</v>
      </c>
      <c r="K195" s="327">
        <f t="shared" si="95"/>
        <v>254857</v>
      </c>
      <c r="L195" s="235">
        <f t="shared" si="96"/>
        <v>9111</v>
      </c>
      <c r="M195" s="332">
        <f t="shared" si="97"/>
        <v>254706.01</v>
      </c>
      <c r="N195" s="327">
        <f t="shared" si="98"/>
        <v>254857</v>
      </c>
      <c r="O195" s="235">
        <f t="shared" si="99"/>
        <v>9111</v>
      </c>
      <c r="P195" s="332">
        <f t="shared" si="89"/>
        <v>316547.01</v>
      </c>
      <c r="Q195" s="327">
        <v>316734</v>
      </c>
      <c r="R195" s="235">
        <v>16059.86</v>
      </c>
      <c r="S195" s="332">
        <f t="shared" si="90"/>
        <v>316547.01</v>
      </c>
      <c r="T195" s="327">
        <v>316734</v>
      </c>
      <c r="U195" s="235">
        <v>16059.86</v>
      </c>
      <c r="V195" s="332">
        <f t="shared" si="100"/>
        <v>316547.01</v>
      </c>
      <c r="W195" s="327">
        <f t="shared" si="101"/>
        <v>316734</v>
      </c>
      <c r="X195" s="235">
        <f t="shared" si="102"/>
        <v>16059.86</v>
      </c>
      <c r="Y195" s="332">
        <f t="shared" si="103"/>
        <v>316547.01</v>
      </c>
      <c r="Z195" s="327">
        <f t="shared" si="104"/>
        <v>316734</v>
      </c>
      <c r="AA195" s="235">
        <f t="shared" si="105"/>
        <v>16059.86</v>
      </c>
      <c r="AB195" s="332">
        <f t="shared" si="106"/>
        <v>316547.01</v>
      </c>
      <c r="AC195" s="327">
        <f t="shared" si="107"/>
        <v>316734</v>
      </c>
      <c r="AD195" s="235">
        <f t="shared" si="108"/>
        <v>16059.86</v>
      </c>
      <c r="AE195" s="332">
        <f t="shared" si="109"/>
        <v>316547.01</v>
      </c>
      <c r="AF195" s="327">
        <f t="shared" si="110"/>
        <v>316734</v>
      </c>
      <c r="AG195" s="235">
        <f t="shared" si="111"/>
        <v>16059.86</v>
      </c>
      <c r="AH195" s="332">
        <f t="shared" si="112"/>
        <v>316547.01</v>
      </c>
      <c r="AI195" s="327">
        <f t="shared" si="113"/>
        <v>316734</v>
      </c>
      <c r="AJ195" s="235">
        <f t="shared" si="114"/>
        <v>16059.86</v>
      </c>
    </row>
    <row r="196" spans="1:36" x14ac:dyDescent="0.2">
      <c r="A196" s="332">
        <f t="shared" si="88"/>
        <v>254857.01</v>
      </c>
      <c r="B196" s="330">
        <v>255007</v>
      </c>
      <c r="C196" s="331">
        <v>8867</v>
      </c>
      <c r="D196" s="332">
        <f t="shared" ref="D196:D233" si="115">+A196</f>
        <v>254857.01</v>
      </c>
      <c r="E196" s="327">
        <f t="shared" ref="E196:E233" si="116">+B196</f>
        <v>255007</v>
      </c>
      <c r="F196" s="235">
        <f t="shared" ref="F196:F233" si="117">+C196</f>
        <v>8867</v>
      </c>
      <c r="G196" s="332">
        <f t="shared" si="91"/>
        <v>254857.01</v>
      </c>
      <c r="H196" s="327">
        <f t="shared" si="92"/>
        <v>255007</v>
      </c>
      <c r="I196" s="235">
        <f t="shared" si="93"/>
        <v>8867</v>
      </c>
      <c r="J196" s="332">
        <f t="shared" si="94"/>
        <v>254857.01</v>
      </c>
      <c r="K196" s="327">
        <f t="shared" si="95"/>
        <v>255007</v>
      </c>
      <c r="L196" s="235">
        <f t="shared" si="96"/>
        <v>8867</v>
      </c>
      <c r="M196" s="332">
        <f t="shared" si="97"/>
        <v>254857.01</v>
      </c>
      <c r="N196" s="327">
        <f t="shared" si="98"/>
        <v>255007</v>
      </c>
      <c r="O196" s="235">
        <f t="shared" si="99"/>
        <v>8867</v>
      </c>
      <c r="P196" s="332">
        <f t="shared" si="89"/>
        <v>316734.01</v>
      </c>
      <c r="Q196" s="327">
        <v>316921</v>
      </c>
      <c r="R196" s="235">
        <v>15649.7</v>
      </c>
      <c r="S196" s="332">
        <f t="shared" si="90"/>
        <v>316734.01</v>
      </c>
      <c r="T196" s="327">
        <v>316921</v>
      </c>
      <c r="U196" s="235">
        <v>15649.7</v>
      </c>
      <c r="V196" s="332">
        <f t="shared" si="100"/>
        <v>316734.01</v>
      </c>
      <c r="W196" s="327">
        <f t="shared" si="101"/>
        <v>316921</v>
      </c>
      <c r="X196" s="235">
        <f t="shared" si="102"/>
        <v>15649.7</v>
      </c>
      <c r="Y196" s="332">
        <f t="shared" si="103"/>
        <v>316734.01</v>
      </c>
      <c r="Z196" s="327">
        <f t="shared" si="104"/>
        <v>316921</v>
      </c>
      <c r="AA196" s="235">
        <f t="shared" si="105"/>
        <v>15649.7</v>
      </c>
      <c r="AB196" s="332">
        <f t="shared" si="106"/>
        <v>316734.01</v>
      </c>
      <c r="AC196" s="327">
        <f t="shared" si="107"/>
        <v>316921</v>
      </c>
      <c r="AD196" s="235">
        <f t="shared" si="108"/>
        <v>15649.7</v>
      </c>
      <c r="AE196" s="332">
        <f t="shared" si="109"/>
        <v>316734.01</v>
      </c>
      <c r="AF196" s="327">
        <f t="shared" si="110"/>
        <v>316921</v>
      </c>
      <c r="AG196" s="235">
        <f t="shared" si="111"/>
        <v>15649.7</v>
      </c>
      <c r="AH196" s="332">
        <f t="shared" si="112"/>
        <v>316734.01</v>
      </c>
      <c r="AI196" s="327">
        <f t="shared" si="113"/>
        <v>316921</v>
      </c>
      <c r="AJ196" s="235">
        <f t="shared" si="114"/>
        <v>15649.7</v>
      </c>
    </row>
    <row r="197" spans="1:36" x14ac:dyDescent="0.2">
      <c r="A197" s="332">
        <f t="shared" si="88"/>
        <v>255007.01</v>
      </c>
      <c r="B197" s="330">
        <v>255158</v>
      </c>
      <c r="C197" s="331">
        <v>8625</v>
      </c>
      <c r="D197" s="332">
        <f t="shared" si="115"/>
        <v>255007.01</v>
      </c>
      <c r="E197" s="327">
        <f t="shared" si="116"/>
        <v>255158</v>
      </c>
      <c r="F197" s="235">
        <f t="shared" si="117"/>
        <v>8625</v>
      </c>
      <c r="G197" s="332">
        <f t="shared" si="91"/>
        <v>255007.01</v>
      </c>
      <c r="H197" s="327">
        <f t="shared" si="92"/>
        <v>255158</v>
      </c>
      <c r="I197" s="235">
        <f t="shared" si="93"/>
        <v>8625</v>
      </c>
      <c r="J197" s="332">
        <f t="shared" si="94"/>
        <v>255007.01</v>
      </c>
      <c r="K197" s="327">
        <f t="shared" si="95"/>
        <v>255158</v>
      </c>
      <c r="L197" s="235">
        <f t="shared" si="96"/>
        <v>8625</v>
      </c>
      <c r="M197" s="332">
        <f t="shared" si="97"/>
        <v>255007.01</v>
      </c>
      <c r="N197" s="327">
        <f t="shared" si="98"/>
        <v>255158</v>
      </c>
      <c r="O197" s="235">
        <f t="shared" si="99"/>
        <v>8625</v>
      </c>
      <c r="P197" s="332">
        <f t="shared" si="89"/>
        <v>316921.01</v>
      </c>
      <c r="Q197" s="327">
        <v>317108</v>
      </c>
      <c r="R197" s="235">
        <v>15239.9</v>
      </c>
      <c r="S197" s="332">
        <f t="shared" si="90"/>
        <v>316921.01</v>
      </c>
      <c r="T197" s="327">
        <v>317108</v>
      </c>
      <c r="U197" s="235">
        <v>15239.9</v>
      </c>
      <c r="V197" s="332">
        <f t="shared" si="100"/>
        <v>316921.01</v>
      </c>
      <c r="W197" s="327">
        <f t="shared" si="101"/>
        <v>317108</v>
      </c>
      <c r="X197" s="235">
        <f t="shared" si="102"/>
        <v>15239.9</v>
      </c>
      <c r="Y197" s="332">
        <f t="shared" si="103"/>
        <v>316921.01</v>
      </c>
      <c r="Z197" s="327">
        <f t="shared" si="104"/>
        <v>317108</v>
      </c>
      <c r="AA197" s="235">
        <f t="shared" si="105"/>
        <v>15239.9</v>
      </c>
      <c r="AB197" s="332">
        <f t="shared" si="106"/>
        <v>316921.01</v>
      </c>
      <c r="AC197" s="327">
        <f t="shared" si="107"/>
        <v>317108</v>
      </c>
      <c r="AD197" s="235">
        <f t="shared" si="108"/>
        <v>15239.9</v>
      </c>
      <c r="AE197" s="332">
        <f t="shared" si="109"/>
        <v>316921.01</v>
      </c>
      <c r="AF197" s="327">
        <f t="shared" si="110"/>
        <v>317108</v>
      </c>
      <c r="AG197" s="235">
        <f t="shared" si="111"/>
        <v>15239.9</v>
      </c>
      <c r="AH197" s="332">
        <f t="shared" si="112"/>
        <v>316921.01</v>
      </c>
      <c r="AI197" s="327">
        <f t="shared" si="113"/>
        <v>317108</v>
      </c>
      <c r="AJ197" s="235">
        <f t="shared" si="114"/>
        <v>15239.9</v>
      </c>
    </row>
    <row r="198" spans="1:36" x14ac:dyDescent="0.2">
      <c r="A198" s="332">
        <f t="shared" ref="A198:A233" si="118">+B197+0.01</f>
        <v>255158.01</v>
      </c>
      <c r="B198" s="330">
        <v>255309</v>
      </c>
      <c r="C198" s="331">
        <v>8381</v>
      </c>
      <c r="D198" s="332">
        <f t="shared" si="115"/>
        <v>255158.01</v>
      </c>
      <c r="E198" s="327">
        <f t="shared" si="116"/>
        <v>255309</v>
      </c>
      <c r="F198" s="235">
        <f t="shared" si="117"/>
        <v>8381</v>
      </c>
      <c r="G198" s="332">
        <f t="shared" si="91"/>
        <v>255158.01</v>
      </c>
      <c r="H198" s="327">
        <f t="shared" si="92"/>
        <v>255309</v>
      </c>
      <c r="I198" s="235">
        <f t="shared" si="93"/>
        <v>8381</v>
      </c>
      <c r="J198" s="332">
        <f t="shared" si="94"/>
        <v>255158.01</v>
      </c>
      <c r="K198" s="327">
        <f t="shared" si="95"/>
        <v>255309</v>
      </c>
      <c r="L198" s="235">
        <f t="shared" si="96"/>
        <v>8381</v>
      </c>
      <c r="M198" s="332">
        <f t="shared" si="97"/>
        <v>255158.01</v>
      </c>
      <c r="N198" s="327">
        <f t="shared" si="98"/>
        <v>255309</v>
      </c>
      <c r="O198" s="235">
        <f t="shared" si="99"/>
        <v>8381</v>
      </c>
      <c r="P198" s="332">
        <f t="shared" ref="P198:P234" si="119">+Q197+0.01</f>
        <v>317108.01</v>
      </c>
      <c r="Q198" s="327">
        <v>317296</v>
      </c>
      <c r="R198" s="235">
        <v>14830.46</v>
      </c>
      <c r="S198" s="332">
        <f t="shared" ref="S198:S234" si="120">+T197+0.01</f>
        <v>317108.01</v>
      </c>
      <c r="T198" s="327">
        <v>317296</v>
      </c>
      <c r="U198" s="235">
        <v>14830.46</v>
      </c>
      <c r="V198" s="332">
        <f t="shared" si="100"/>
        <v>317108.01</v>
      </c>
      <c r="W198" s="327">
        <f t="shared" si="101"/>
        <v>317296</v>
      </c>
      <c r="X198" s="235">
        <f t="shared" si="102"/>
        <v>14830.46</v>
      </c>
      <c r="Y198" s="332">
        <f t="shared" si="103"/>
        <v>317108.01</v>
      </c>
      <c r="Z198" s="327">
        <f t="shared" si="104"/>
        <v>317296</v>
      </c>
      <c r="AA198" s="235">
        <f t="shared" si="105"/>
        <v>14830.46</v>
      </c>
      <c r="AB198" s="332">
        <f t="shared" si="106"/>
        <v>317108.01</v>
      </c>
      <c r="AC198" s="327">
        <f t="shared" si="107"/>
        <v>317296</v>
      </c>
      <c r="AD198" s="235">
        <f t="shared" si="108"/>
        <v>14830.46</v>
      </c>
      <c r="AE198" s="332">
        <f t="shared" si="109"/>
        <v>317108.01</v>
      </c>
      <c r="AF198" s="327">
        <f t="shared" si="110"/>
        <v>317296</v>
      </c>
      <c r="AG198" s="235">
        <f t="shared" si="111"/>
        <v>14830.46</v>
      </c>
      <c r="AH198" s="332">
        <f t="shared" si="112"/>
        <v>317108.01</v>
      </c>
      <c r="AI198" s="327">
        <f t="shared" si="113"/>
        <v>317296</v>
      </c>
      <c r="AJ198" s="235">
        <f t="shared" si="114"/>
        <v>14830.46</v>
      </c>
    </row>
    <row r="199" spans="1:36" x14ac:dyDescent="0.2">
      <c r="A199" s="332">
        <f t="shared" si="118"/>
        <v>255309.01</v>
      </c>
      <c r="B199" s="330">
        <v>255459</v>
      </c>
      <c r="C199" s="331">
        <v>8138</v>
      </c>
      <c r="D199" s="332">
        <f t="shared" si="115"/>
        <v>255309.01</v>
      </c>
      <c r="E199" s="327">
        <f t="shared" si="116"/>
        <v>255459</v>
      </c>
      <c r="F199" s="235">
        <f t="shared" si="117"/>
        <v>8138</v>
      </c>
      <c r="G199" s="332">
        <f t="shared" ref="G199:G233" si="121">+D199</f>
        <v>255309.01</v>
      </c>
      <c r="H199" s="327">
        <f t="shared" ref="H199:H233" si="122">+E199</f>
        <v>255459</v>
      </c>
      <c r="I199" s="235">
        <f t="shared" ref="I199:I233" si="123">+F199</f>
        <v>8138</v>
      </c>
      <c r="J199" s="332">
        <f t="shared" ref="J199:J233" si="124">+G199</f>
        <v>255309.01</v>
      </c>
      <c r="K199" s="327">
        <f t="shared" ref="K199:K233" si="125">+H199</f>
        <v>255459</v>
      </c>
      <c r="L199" s="235">
        <f t="shared" ref="L199:L233" si="126">+I199</f>
        <v>8138</v>
      </c>
      <c r="M199" s="332">
        <f t="shared" ref="M199:M233" si="127">+J199</f>
        <v>255309.01</v>
      </c>
      <c r="N199" s="327">
        <f t="shared" ref="N199:N233" si="128">+K199</f>
        <v>255459</v>
      </c>
      <c r="O199" s="235">
        <f t="shared" ref="O199:O233" si="129">+L199</f>
        <v>8138</v>
      </c>
      <c r="P199" s="332">
        <f t="shared" si="119"/>
        <v>317296.01</v>
      </c>
      <c r="Q199" s="327">
        <v>317483</v>
      </c>
      <c r="R199" s="235">
        <v>14421.37</v>
      </c>
      <c r="S199" s="332">
        <f t="shared" si="120"/>
        <v>317296.01</v>
      </c>
      <c r="T199" s="327">
        <v>317483</v>
      </c>
      <c r="U199" s="235">
        <v>14421.37</v>
      </c>
      <c r="V199" s="332">
        <f t="shared" ref="V199:V234" si="130">+S199</f>
        <v>317296.01</v>
      </c>
      <c r="W199" s="327">
        <f t="shared" ref="W199:W234" si="131">+T199</f>
        <v>317483</v>
      </c>
      <c r="X199" s="235">
        <f t="shared" ref="X199:X234" si="132">+U199</f>
        <v>14421.37</v>
      </c>
      <c r="Y199" s="332">
        <f t="shared" ref="Y199:Y234" si="133">+V199</f>
        <v>317296.01</v>
      </c>
      <c r="Z199" s="327">
        <f t="shared" ref="Z199:Z234" si="134">+W199</f>
        <v>317483</v>
      </c>
      <c r="AA199" s="235">
        <f t="shared" ref="AA199:AA234" si="135">+X199</f>
        <v>14421.37</v>
      </c>
      <c r="AB199" s="332">
        <f t="shared" ref="AB199:AB234" si="136">+Y199</f>
        <v>317296.01</v>
      </c>
      <c r="AC199" s="327">
        <f t="shared" ref="AC199:AC234" si="137">+Z199</f>
        <v>317483</v>
      </c>
      <c r="AD199" s="235">
        <f t="shared" ref="AD199:AD234" si="138">+AA199</f>
        <v>14421.37</v>
      </c>
      <c r="AE199" s="332">
        <f t="shared" ref="AE199:AE234" si="139">+AB199</f>
        <v>317296.01</v>
      </c>
      <c r="AF199" s="327">
        <f t="shared" ref="AF199:AF234" si="140">+AC199</f>
        <v>317483</v>
      </c>
      <c r="AG199" s="235">
        <f t="shared" ref="AG199:AG234" si="141">+AD199</f>
        <v>14421.37</v>
      </c>
      <c r="AH199" s="332">
        <f t="shared" ref="AH199:AH234" si="142">+AE199</f>
        <v>317296.01</v>
      </c>
      <c r="AI199" s="327">
        <f t="shared" ref="AI199:AI234" si="143">+AF199</f>
        <v>317483</v>
      </c>
      <c r="AJ199" s="235">
        <f t="shared" ref="AJ199:AJ234" si="144">+AG199</f>
        <v>14421.37</v>
      </c>
    </row>
    <row r="200" spans="1:36" x14ac:dyDescent="0.2">
      <c r="A200" s="332">
        <f t="shared" si="118"/>
        <v>255459.01</v>
      </c>
      <c r="B200" s="330">
        <v>255610</v>
      </c>
      <c r="C200" s="331">
        <v>7896</v>
      </c>
      <c r="D200" s="332">
        <f t="shared" si="115"/>
        <v>255459.01</v>
      </c>
      <c r="E200" s="327">
        <f t="shared" si="116"/>
        <v>255610</v>
      </c>
      <c r="F200" s="235">
        <f t="shared" si="117"/>
        <v>7896</v>
      </c>
      <c r="G200" s="332">
        <f t="shared" si="121"/>
        <v>255459.01</v>
      </c>
      <c r="H200" s="327">
        <f t="shared" si="122"/>
        <v>255610</v>
      </c>
      <c r="I200" s="235">
        <f t="shared" si="123"/>
        <v>7896</v>
      </c>
      <c r="J200" s="332">
        <f t="shared" si="124"/>
        <v>255459.01</v>
      </c>
      <c r="K200" s="327">
        <f t="shared" si="125"/>
        <v>255610</v>
      </c>
      <c r="L200" s="235">
        <f t="shared" si="126"/>
        <v>7896</v>
      </c>
      <c r="M200" s="332">
        <f t="shared" si="127"/>
        <v>255459.01</v>
      </c>
      <c r="N200" s="327">
        <f t="shared" si="128"/>
        <v>255610</v>
      </c>
      <c r="O200" s="235">
        <f t="shared" si="129"/>
        <v>7896</v>
      </c>
      <c r="P200" s="332">
        <f t="shared" si="119"/>
        <v>317483.01</v>
      </c>
      <c r="Q200" s="327">
        <v>317670</v>
      </c>
      <c r="R200" s="235">
        <v>14012.64</v>
      </c>
      <c r="S200" s="332">
        <f t="shared" si="120"/>
        <v>317483.01</v>
      </c>
      <c r="T200" s="327">
        <v>317670</v>
      </c>
      <c r="U200" s="235">
        <v>14012.64</v>
      </c>
      <c r="V200" s="332">
        <f t="shared" si="130"/>
        <v>317483.01</v>
      </c>
      <c r="W200" s="327">
        <f t="shared" si="131"/>
        <v>317670</v>
      </c>
      <c r="X200" s="235">
        <f t="shared" si="132"/>
        <v>14012.64</v>
      </c>
      <c r="Y200" s="332">
        <f t="shared" si="133"/>
        <v>317483.01</v>
      </c>
      <c r="Z200" s="327">
        <f t="shared" si="134"/>
        <v>317670</v>
      </c>
      <c r="AA200" s="235">
        <f t="shared" si="135"/>
        <v>14012.64</v>
      </c>
      <c r="AB200" s="332">
        <f t="shared" si="136"/>
        <v>317483.01</v>
      </c>
      <c r="AC200" s="327">
        <f t="shared" si="137"/>
        <v>317670</v>
      </c>
      <c r="AD200" s="235">
        <f t="shared" si="138"/>
        <v>14012.64</v>
      </c>
      <c r="AE200" s="332">
        <f t="shared" si="139"/>
        <v>317483.01</v>
      </c>
      <c r="AF200" s="327">
        <f t="shared" si="140"/>
        <v>317670</v>
      </c>
      <c r="AG200" s="235">
        <f t="shared" si="141"/>
        <v>14012.64</v>
      </c>
      <c r="AH200" s="332">
        <f t="shared" si="142"/>
        <v>317483.01</v>
      </c>
      <c r="AI200" s="327">
        <f t="shared" si="143"/>
        <v>317670</v>
      </c>
      <c r="AJ200" s="235">
        <f t="shared" si="144"/>
        <v>14012.64</v>
      </c>
    </row>
    <row r="201" spans="1:36" x14ac:dyDescent="0.2">
      <c r="A201" s="332">
        <f t="shared" si="118"/>
        <v>255610.01</v>
      </c>
      <c r="B201" s="330">
        <v>255760</v>
      </c>
      <c r="C201" s="331">
        <v>7653</v>
      </c>
      <c r="D201" s="332">
        <f t="shared" si="115"/>
        <v>255610.01</v>
      </c>
      <c r="E201" s="327">
        <f t="shared" si="116"/>
        <v>255760</v>
      </c>
      <c r="F201" s="235">
        <f t="shared" si="117"/>
        <v>7653</v>
      </c>
      <c r="G201" s="332">
        <f t="shared" si="121"/>
        <v>255610.01</v>
      </c>
      <c r="H201" s="327">
        <f t="shared" si="122"/>
        <v>255760</v>
      </c>
      <c r="I201" s="235">
        <f t="shared" si="123"/>
        <v>7653</v>
      </c>
      <c r="J201" s="332">
        <f t="shared" si="124"/>
        <v>255610.01</v>
      </c>
      <c r="K201" s="327">
        <f t="shared" si="125"/>
        <v>255760</v>
      </c>
      <c r="L201" s="235">
        <f t="shared" si="126"/>
        <v>7653</v>
      </c>
      <c r="M201" s="332">
        <f t="shared" si="127"/>
        <v>255610.01</v>
      </c>
      <c r="N201" s="327">
        <f t="shared" si="128"/>
        <v>255760</v>
      </c>
      <c r="O201" s="235">
        <f t="shared" si="129"/>
        <v>7653</v>
      </c>
      <c r="P201" s="332">
        <f t="shared" si="119"/>
        <v>317670.01</v>
      </c>
      <c r="Q201" s="327">
        <v>317857</v>
      </c>
      <c r="R201" s="235">
        <v>13604.26</v>
      </c>
      <c r="S201" s="332">
        <f t="shared" si="120"/>
        <v>317670.01</v>
      </c>
      <c r="T201" s="327">
        <v>317857</v>
      </c>
      <c r="U201" s="235">
        <v>13604.26</v>
      </c>
      <c r="V201" s="332">
        <f t="shared" si="130"/>
        <v>317670.01</v>
      </c>
      <c r="W201" s="327">
        <f t="shared" si="131"/>
        <v>317857</v>
      </c>
      <c r="X201" s="235">
        <f t="shared" si="132"/>
        <v>13604.26</v>
      </c>
      <c r="Y201" s="332">
        <f t="shared" si="133"/>
        <v>317670.01</v>
      </c>
      <c r="Z201" s="327">
        <f t="shared" si="134"/>
        <v>317857</v>
      </c>
      <c r="AA201" s="235">
        <f t="shared" si="135"/>
        <v>13604.26</v>
      </c>
      <c r="AB201" s="332">
        <f t="shared" si="136"/>
        <v>317670.01</v>
      </c>
      <c r="AC201" s="327">
        <f t="shared" si="137"/>
        <v>317857</v>
      </c>
      <c r="AD201" s="235">
        <f t="shared" si="138"/>
        <v>13604.26</v>
      </c>
      <c r="AE201" s="332">
        <f t="shared" si="139"/>
        <v>317670.01</v>
      </c>
      <c r="AF201" s="327">
        <f t="shared" si="140"/>
        <v>317857</v>
      </c>
      <c r="AG201" s="235">
        <f t="shared" si="141"/>
        <v>13604.26</v>
      </c>
      <c r="AH201" s="332">
        <f t="shared" si="142"/>
        <v>317670.01</v>
      </c>
      <c r="AI201" s="327">
        <f t="shared" si="143"/>
        <v>317857</v>
      </c>
      <c r="AJ201" s="235">
        <f t="shared" si="144"/>
        <v>13604.26</v>
      </c>
    </row>
    <row r="202" spans="1:36" x14ac:dyDescent="0.2">
      <c r="A202" s="332">
        <f t="shared" si="118"/>
        <v>255760.01</v>
      </c>
      <c r="B202" s="330">
        <v>255911</v>
      </c>
      <c r="C202" s="331">
        <v>7411</v>
      </c>
      <c r="D202" s="332">
        <f t="shared" si="115"/>
        <v>255760.01</v>
      </c>
      <c r="E202" s="327">
        <f t="shared" si="116"/>
        <v>255911</v>
      </c>
      <c r="F202" s="235">
        <f t="shared" si="117"/>
        <v>7411</v>
      </c>
      <c r="G202" s="332">
        <f t="shared" si="121"/>
        <v>255760.01</v>
      </c>
      <c r="H202" s="327">
        <f t="shared" si="122"/>
        <v>255911</v>
      </c>
      <c r="I202" s="235">
        <f t="shared" si="123"/>
        <v>7411</v>
      </c>
      <c r="J202" s="332">
        <f t="shared" si="124"/>
        <v>255760.01</v>
      </c>
      <c r="K202" s="327">
        <f t="shared" si="125"/>
        <v>255911</v>
      </c>
      <c r="L202" s="235">
        <f t="shared" si="126"/>
        <v>7411</v>
      </c>
      <c r="M202" s="332">
        <f t="shared" si="127"/>
        <v>255760.01</v>
      </c>
      <c r="N202" s="327">
        <f t="shared" si="128"/>
        <v>255911</v>
      </c>
      <c r="O202" s="235">
        <f t="shared" si="129"/>
        <v>7411</v>
      </c>
      <c r="P202" s="332">
        <f t="shared" si="119"/>
        <v>317857.01</v>
      </c>
      <c r="Q202" s="327">
        <v>318044</v>
      </c>
      <c r="R202" s="235">
        <v>13196.23</v>
      </c>
      <c r="S202" s="332">
        <f t="shared" si="120"/>
        <v>317857.01</v>
      </c>
      <c r="T202" s="327">
        <v>318044</v>
      </c>
      <c r="U202" s="235">
        <v>13196.23</v>
      </c>
      <c r="V202" s="332">
        <f t="shared" si="130"/>
        <v>317857.01</v>
      </c>
      <c r="W202" s="327">
        <f t="shared" si="131"/>
        <v>318044</v>
      </c>
      <c r="X202" s="235">
        <f t="shared" si="132"/>
        <v>13196.23</v>
      </c>
      <c r="Y202" s="332">
        <f t="shared" si="133"/>
        <v>317857.01</v>
      </c>
      <c r="Z202" s="327">
        <f t="shared" si="134"/>
        <v>318044</v>
      </c>
      <c r="AA202" s="235">
        <f t="shared" si="135"/>
        <v>13196.23</v>
      </c>
      <c r="AB202" s="332">
        <f t="shared" si="136"/>
        <v>317857.01</v>
      </c>
      <c r="AC202" s="327">
        <f t="shared" si="137"/>
        <v>318044</v>
      </c>
      <c r="AD202" s="235">
        <f t="shared" si="138"/>
        <v>13196.23</v>
      </c>
      <c r="AE202" s="332">
        <f t="shared" si="139"/>
        <v>317857.01</v>
      </c>
      <c r="AF202" s="327">
        <f t="shared" si="140"/>
        <v>318044</v>
      </c>
      <c r="AG202" s="235">
        <f t="shared" si="141"/>
        <v>13196.23</v>
      </c>
      <c r="AH202" s="332">
        <f t="shared" si="142"/>
        <v>317857.01</v>
      </c>
      <c r="AI202" s="327">
        <f t="shared" si="143"/>
        <v>318044</v>
      </c>
      <c r="AJ202" s="235">
        <f t="shared" si="144"/>
        <v>13196.23</v>
      </c>
    </row>
    <row r="203" spans="1:36" x14ac:dyDescent="0.2">
      <c r="A203" s="332">
        <f t="shared" si="118"/>
        <v>255911.01</v>
      </c>
      <c r="B203" s="330">
        <v>256062</v>
      </c>
      <c r="C203" s="331">
        <v>7170</v>
      </c>
      <c r="D203" s="332">
        <f t="shared" si="115"/>
        <v>255911.01</v>
      </c>
      <c r="E203" s="327">
        <f t="shared" si="116"/>
        <v>256062</v>
      </c>
      <c r="F203" s="235">
        <f t="shared" si="117"/>
        <v>7170</v>
      </c>
      <c r="G203" s="332">
        <f t="shared" si="121"/>
        <v>255911.01</v>
      </c>
      <c r="H203" s="327">
        <f t="shared" si="122"/>
        <v>256062</v>
      </c>
      <c r="I203" s="235">
        <f t="shared" si="123"/>
        <v>7170</v>
      </c>
      <c r="J203" s="332">
        <f t="shared" si="124"/>
        <v>255911.01</v>
      </c>
      <c r="K203" s="327">
        <f t="shared" si="125"/>
        <v>256062</v>
      </c>
      <c r="L203" s="235">
        <f t="shared" si="126"/>
        <v>7170</v>
      </c>
      <c r="M203" s="332">
        <f t="shared" si="127"/>
        <v>255911.01</v>
      </c>
      <c r="N203" s="327">
        <f t="shared" si="128"/>
        <v>256062</v>
      </c>
      <c r="O203" s="235">
        <f t="shared" si="129"/>
        <v>7170</v>
      </c>
      <c r="P203" s="332">
        <f t="shared" si="119"/>
        <v>318044.01</v>
      </c>
      <c r="Q203" s="327">
        <v>318232</v>
      </c>
      <c r="R203" s="235">
        <v>12788.55</v>
      </c>
      <c r="S203" s="332">
        <f t="shared" si="120"/>
        <v>318044.01</v>
      </c>
      <c r="T203" s="327">
        <v>318232</v>
      </c>
      <c r="U203" s="235">
        <v>12788.55</v>
      </c>
      <c r="V203" s="332">
        <f t="shared" si="130"/>
        <v>318044.01</v>
      </c>
      <c r="W203" s="327">
        <f t="shared" si="131"/>
        <v>318232</v>
      </c>
      <c r="X203" s="235">
        <f t="shared" si="132"/>
        <v>12788.55</v>
      </c>
      <c r="Y203" s="332">
        <f t="shared" si="133"/>
        <v>318044.01</v>
      </c>
      <c r="Z203" s="327">
        <f t="shared" si="134"/>
        <v>318232</v>
      </c>
      <c r="AA203" s="235">
        <f t="shared" si="135"/>
        <v>12788.55</v>
      </c>
      <c r="AB203" s="332">
        <f t="shared" si="136"/>
        <v>318044.01</v>
      </c>
      <c r="AC203" s="327">
        <f t="shared" si="137"/>
        <v>318232</v>
      </c>
      <c r="AD203" s="235">
        <f t="shared" si="138"/>
        <v>12788.55</v>
      </c>
      <c r="AE203" s="332">
        <f t="shared" si="139"/>
        <v>318044.01</v>
      </c>
      <c r="AF203" s="327">
        <f t="shared" si="140"/>
        <v>318232</v>
      </c>
      <c r="AG203" s="235">
        <f t="shared" si="141"/>
        <v>12788.55</v>
      </c>
      <c r="AH203" s="332">
        <f t="shared" si="142"/>
        <v>318044.01</v>
      </c>
      <c r="AI203" s="327">
        <f t="shared" si="143"/>
        <v>318232</v>
      </c>
      <c r="AJ203" s="235">
        <f t="shared" si="144"/>
        <v>12788.55</v>
      </c>
    </row>
    <row r="204" spans="1:36" x14ac:dyDescent="0.2">
      <c r="A204" s="332">
        <f t="shared" si="118"/>
        <v>256062.01</v>
      </c>
      <c r="B204" s="330">
        <v>256212</v>
      </c>
      <c r="C204" s="331">
        <v>6927</v>
      </c>
      <c r="D204" s="332">
        <f t="shared" si="115"/>
        <v>256062.01</v>
      </c>
      <c r="E204" s="327">
        <f t="shared" si="116"/>
        <v>256212</v>
      </c>
      <c r="F204" s="235">
        <f t="shared" si="117"/>
        <v>6927</v>
      </c>
      <c r="G204" s="332">
        <f t="shared" si="121"/>
        <v>256062.01</v>
      </c>
      <c r="H204" s="327">
        <f t="shared" si="122"/>
        <v>256212</v>
      </c>
      <c r="I204" s="235">
        <f t="shared" si="123"/>
        <v>6927</v>
      </c>
      <c r="J204" s="332">
        <f t="shared" si="124"/>
        <v>256062.01</v>
      </c>
      <c r="K204" s="327">
        <f t="shared" si="125"/>
        <v>256212</v>
      </c>
      <c r="L204" s="235">
        <f t="shared" si="126"/>
        <v>6927</v>
      </c>
      <c r="M204" s="332">
        <f t="shared" si="127"/>
        <v>256062.01</v>
      </c>
      <c r="N204" s="327">
        <f t="shared" si="128"/>
        <v>256212</v>
      </c>
      <c r="O204" s="235">
        <f t="shared" si="129"/>
        <v>6927</v>
      </c>
      <c r="P204" s="332">
        <f t="shared" si="119"/>
        <v>318232.01</v>
      </c>
      <c r="Q204" s="327">
        <v>318419</v>
      </c>
      <c r="R204" s="235">
        <v>12381.22</v>
      </c>
      <c r="S204" s="332">
        <f t="shared" si="120"/>
        <v>318232.01</v>
      </c>
      <c r="T204" s="327">
        <v>318419</v>
      </c>
      <c r="U204" s="235">
        <v>12381.22</v>
      </c>
      <c r="V204" s="332">
        <f t="shared" si="130"/>
        <v>318232.01</v>
      </c>
      <c r="W204" s="327">
        <f t="shared" si="131"/>
        <v>318419</v>
      </c>
      <c r="X204" s="235">
        <f t="shared" si="132"/>
        <v>12381.22</v>
      </c>
      <c r="Y204" s="332">
        <f t="shared" si="133"/>
        <v>318232.01</v>
      </c>
      <c r="Z204" s="327">
        <f t="shared" si="134"/>
        <v>318419</v>
      </c>
      <c r="AA204" s="235">
        <f t="shared" si="135"/>
        <v>12381.22</v>
      </c>
      <c r="AB204" s="332">
        <f t="shared" si="136"/>
        <v>318232.01</v>
      </c>
      <c r="AC204" s="327">
        <f t="shared" si="137"/>
        <v>318419</v>
      </c>
      <c r="AD204" s="235">
        <f t="shared" si="138"/>
        <v>12381.22</v>
      </c>
      <c r="AE204" s="332">
        <f t="shared" si="139"/>
        <v>318232.01</v>
      </c>
      <c r="AF204" s="327">
        <f t="shared" si="140"/>
        <v>318419</v>
      </c>
      <c r="AG204" s="235">
        <f t="shared" si="141"/>
        <v>12381.22</v>
      </c>
      <c r="AH204" s="332">
        <f t="shared" si="142"/>
        <v>318232.01</v>
      </c>
      <c r="AI204" s="327">
        <f t="shared" si="143"/>
        <v>318419</v>
      </c>
      <c r="AJ204" s="235">
        <f t="shared" si="144"/>
        <v>12381.22</v>
      </c>
    </row>
    <row r="205" spans="1:36" x14ac:dyDescent="0.2">
      <c r="A205" s="332">
        <f t="shared" si="118"/>
        <v>256212.01</v>
      </c>
      <c r="B205" s="330">
        <v>256363</v>
      </c>
      <c r="C205" s="331">
        <v>6686</v>
      </c>
      <c r="D205" s="332">
        <f t="shared" si="115"/>
        <v>256212.01</v>
      </c>
      <c r="E205" s="327">
        <f t="shared" si="116"/>
        <v>256363</v>
      </c>
      <c r="F205" s="235">
        <f t="shared" si="117"/>
        <v>6686</v>
      </c>
      <c r="G205" s="332">
        <f t="shared" si="121"/>
        <v>256212.01</v>
      </c>
      <c r="H205" s="327">
        <f t="shared" si="122"/>
        <v>256363</v>
      </c>
      <c r="I205" s="235">
        <f t="shared" si="123"/>
        <v>6686</v>
      </c>
      <c r="J205" s="332">
        <f t="shared" si="124"/>
        <v>256212.01</v>
      </c>
      <c r="K205" s="327">
        <f t="shared" si="125"/>
        <v>256363</v>
      </c>
      <c r="L205" s="235">
        <f t="shared" si="126"/>
        <v>6686</v>
      </c>
      <c r="M205" s="332">
        <f t="shared" si="127"/>
        <v>256212.01</v>
      </c>
      <c r="N205" s="327">
        <f t="shared" si="128"/>
        <v>256363</v>
      </c>
      <c r="O205" s="235">
        <f t="shared" si="129"/>
        <v>6686</v>
      </c>
      <c r="P205" s="332">
        <f t="shared" si="119"/>
        <v>318419.01</v>
      </c>
      <c r="Q205" s="327">
        <v>318606</v>
      </c>
      <c r="R205" s="235">
        <v>11974.23</v>
      </c>
      <c r="S205" s="332">
        <f t="shared" si="120"/>
        <v>318419.01</v>
      </c>
      <c r="T205" s="327">
        <v>318606</v>
      </c>
      <c r="U205" s="235">
        <v>11974.23</v>
      </c>
      <c r="V205" s="332">
        <f t="shared" si="130"/>
        <v>318419.01</v>
      </c>
      <c r="W205" s="327">
        <f t="shared" si="131"/>
        <v>318606</v>
      </c>
      <c r="X205" s="235">
        <f t="shared" si="132"/>
        <v>11974.23</v>
      </c>
      <c r="Y205" s="332">
        <f t="shared" si="133"/>
        <v>318419.01</v>
      </c>
      <c r="Z205" s="327">
        <f t="shared" si="134"/>
        <v>318606</v>
      </c>
      <c r="AA205" s="235">
        <f t="shared" si="135"/>
        <v>11974.23</v>
      </c>
      <c r="AB205" s="332">
        <f t="shared" si="136"/>
        <v>318419.01</v>
      </c>
      <c r="AC205" s="327">
        <f t="shared" si="137"/>
        <v>318606</v>
      </c>
      <c r="AD205" s="235">
        <f t="shared" si="138"/>
        <v>11974.23</v>
      </c>
      <c r="AE205" s="332">
        <f t="shared" si="139"/>
        <v>318419.01</v>
      </c>
      <c r="AF205" s="327">
        <f t="shared" si="140"/>
        <v>318606</v>
      </c>
      <c r="AG205" s="235">
        <f t="shared" si="141"/>
        <v>11974.23</v>
      </c>
      <c r="AH205" s="332">
        <f t="shared" si="142"/>
        <v>318419.01</v>
      </c>
      <c r="AI205" s="327">
        <f t="shared" si="143"/>
        <v>318606</v>
      </c>
      <c r="AJ205" s="235">
        <f t="shared" si="144"/>
        <v>11974.23</v>
      </c>
    </row>
    <row r="206" spans="1:36" x14ac:dyDescent="0.2">
      <c r="A206" s="332">
        <f t="shared" si="118"/>
        <v>256363.01</v>
      </c>
      <c r="B206" s="330">
        <v>256514</v>
      </c>
      <c r="C206" s="331">
        <v>6444</v>
      </c>
      <c r="D206" s="332">
        <f t="shared" si="115"/>
        <v>256363.01</v>
      </c>
      <c r="E206" s="327">
        <f t="shared" si="116"/>
        <v>256514</v>
      </c>
      <c r="F206" s="235">
        <f t="shared" si="117"/>
        <v>6444</v>
      </c>
      <c r="G206" s="332">
        <f t="shared" si="121"/>
        <v>256363.01</v>
      </c>
      <c r="H206" s="327">
        <f t="shared" si="122"/>
        <v>256514</v>
      </c>
      <c r="I206" s="235">
        <f t="shared" si="123"/>
        <v>6444</v>
      </c>
      <c r="J206" s="332">
        <f t="shared" si="124"/>
        <v>256363.01</v>
      </c>
      <c r="K206" s="327">
        <f t="shared" si="125"/>
        <v>256514</v>
      </c>
      <c r="L206" s="235">
        <f t="shared" si="126"/>
        <v>6444</v>
      </c>
      <c r="M206" s="332">
        <f t="shared" si="127"/>
        <v>256363.01</v>
      </c>
      <c r="N206" s="327">
        <f t="shared" si="128"/>
        <v>256514</v>
      </c>
      <c r="O206" s="235">
        <f t="shared" si="129"/>
        <v>6444</v>
      </c>
      <c r="P206" s="332">
        <f t="shared" si="119"/>
        <v>318606.01</v>
      </c>
      <c r="Q206" s="327">
        <v>318793</v>
      </c>
      <c r="R206" s="235">
        <v>11567.58</v>
      </c>
      <c r="S206" s="332">
        <f t="shared" si="120"/>
        <v>318606.01</v>
      </c>
      <c r="T206" s="327">
        <v>318793</v>
      </c>
      <c r="U206" s="235">
        <v>11567.58</v>
      </c>
      <c r="V206" s="332">
        <f t="shared" si="130"/>
        <v>318606.01</v>
      </c>
      <c r="W206" s="327">
        <f t="shared" si="131"/>
        <v>318793</v>
      </c>
      <c r="X206" s="235">
        <f t="shared" si="132"/>
        <v>11567.58</v>
      </c>
      <c r="Y206" s="332">
        <f t="shared" si="133"/>
        <v>318606.01</v>
      </c>
      <c r="Z206" s="327">
        <f t="shared" si="134"/>
        <v>318793</v>
      </c>
      <c r="AA206" s="235">
        <f t="shared" si="135"/>
        <v>11567.58</v>
      </c>
      <c r="AB206" s="332">
        <f t="shared" si="136"/>
        <v>318606.01</v>
      </c>
      <c r="AC206" s="327">
        <f t="shared" si="137"/>
        <v>318793</v>
      </c>
      <c r="AD206" s="235">
        <f t="shared" si="138"/>
        <v>11567.58</v>
      </c>
      <c r="AE206" s="332">
        <f t="shared" si="139"/>
        <v>318606.01</v>
      </c>
      <c r="AF206" s="327">
        <f t="shared" si="140"/>
        <v>318793</v>
      </c>
      <c r="AG206" s="235">
        <f t="shared" si="141"/>
        <v>11567.58</v>
      </c>
      <c r="AH206" s="332">
        <f t="shared" si="142"/>
        <v>318606.01</v>
      </c>
      <c r="AI206" s="327">
        <f t="shared" si="143"/>
        <v>318793</v>
      </c>
      <c r="AJ206" s="235">
        <f t="shared" si="144"/>
        <v>11567.58</v>
      </c>
    </row>
    <row r="207" spans="1:36" x14ac:dyDescent="0.2">
      <c r="A207" s="332">
        <f t="shared" si="118"/>
        <v>256514.01</v>
      </c>
      <c r="B207" s="330">
        <v>256664</v>
      </c>
      <c r="C207" s="331">
        <v>6203</v>
      </c>
      <c r="D207" s="332">
        <f t="shared" si="115"/>
        <v>256514.01</v>
      </c>
      <c r="E207" s="327">
        <f t="shared" si="116"/>
        <v>256664</v>
      </c>
      <c r="F207" s="235">
        <f t="shared" si="117"/>
        <v>6203</v>
      </c>
      <c r="G207" s="332">
        <f t="shared" si="121"/>
        <v>256514.01</v>
      </c>
      <c r="H207" s="327">
        <f t="shared" si="122"/>
        <v>256664</v>
      </c>
      <c r="I207" s="235">
        <f t="shared" si="123"/>
        <v>6203</v>
      </c>
      <c r="J207" s="332">
        <f t="shared" si="124"/>
        <v>256514.01</v>
      </c>
      <c r="K207" s="327">
        <f t="shared" si="125"/>
        <v>256664</v>
      </c>
      <c r="L207" s="235">
        <f t="shared" si="126"/>
        <v>6203</v>
      </c>
      <c r="M207" s="332">
        <f t="shared" si="127"/>
        <v>256514.01</v>
      </c>
      <c r="N207" s="327">
        <f t="shared" si="128"/>
        <v>256664</v>
      </c>
      <c r="O207" s="235">
        <f t="shared" si="129"/>
        <v>6203</v>
      </c>
      <c r="P207" s="332">
        <f t="shared" si="119"/>
        <v>318793.01</v>
      </c>
      <c r="Q207" s="327">
        <v>318980</v>
      </c>
      <c r="R207" s="235">
        <v>11161.28</v>
      </c>
      <c r="S207" s="332">
        <f t="shared" si="120"/>
        <v>318793.01</v>
      </c>
      <c r="T207" s="327">
        <v>318980</v>
      </c>
      <c r="U207" s="235">
        <v>11161.28</v>
      </c>
      <c r="V207" s="332">
        <f t="shared" si="130"/>
        <v>318793.01</v>
      </c>
      <c r="W207" s="327">
        <f t="shared" si="131"/>
        <v>318980</v>
      </c>
      <c r="X207" s="235">
        <f t="shared" si="132"/>
        <v>11161.28</v>
      </c>
      <c r="Y207" s="332">
        <f t="shared" si="133"/>
        <v>318793.01</v>
      </c>
      <c r="Z207" s="327">
        <f t="shared" si="134"/>
        <v>318980</v>
      </c>
      <c r="AA207" s="235">
        <f t="shared" si="135"/>
        <v>11161.28</v>
      </c>
      <c r="AB207" s="332">
        <f t="shared" si="136"/>
        <v>318793.01</v>
      </c>
      <c r="AC207" s="327">
        <f t="shared" si="137"/>
        <v>318980</v>
      </c>
      <c r="AD207" s="235">
        <f t="shared" si="138"/>
        <v>11161.28</v>
      </c>
      <c r="AE207" s="332">
        <f t="shared" si="139"/>
        <v>318793.01</v>
      </c>
      <c r="AF207" s="327">
        <f t="shared" si="140"/>
        <v>318980</v>
      </c>
      <c r="AG207" s="235">
        <f t="shared" si="141"/>
        <v>11161.28</v>
      </c>
      <c r="AH207" s="332">
        <f t="shared" si="142"/>
        <v>318793.01</v>
      </c>
      <c r="AI207" s="327">
        <f t="shared" si="143"/>
        <v>318980</v>
      </c>
      <c r="AJ207" s="235">
        <f t="shared" si="144"/>
        <v>11161.28</v>
      </c>
    </row>
    <row r="208" spans="1:36" x14ac:dyDescent="0.2">
      <c r="A208" s="332">
        <f t="shared" si="118"/>
        <v>256664.01</v>
      </c>
      <c r="B208" s="330">
        <v>256815</v>
      </c>
      <c r="C208" s="331">
        <v>5962</v>
      </c>
      <c r="D208" s="332">
        <f t="shared" si="115"/>
        <v>256664.01</v>
      </c>
      <c r="E208" s="327">
        <f t="shared" si="116"/>
        <v>256815</v>
      </c>
      <c r="F208" s="235">
        <f t="shared" si="117"/>
        <v>5962</v>
      </c>
      <c r="G208" s="332">
        <f t="shared" si="121"/>
        <v>256664.01</v>
      </c>
      <c r="H208" s="327">
        <f t="shared" si="122"/>
        <v>256815</v>
      </c>
      <c r="I208" s="235">
        <f t="shared" si="123"/>
        <v>5962</v>
      </c>
      <c r="J208" s="332">
        <f t="shared" si="124"/>
        <v>256664.01</v>
      </c>
      <c r="K208" s="327">
        <f t="shared" si="125"/>
        <v>256815</v>
      </c>
      <c r="L208" s="235">
        <f t="shared" si="126"/>
        <v>5962</v>
      </c>
      <c r="M208" s="332">
        <f t="shared" si="127"/>
        <v>256664.01</v>
      </c>
      <c r="N208" s="327">
        <f t="shared" si="128"/>
        <v>256815</v>
      </c>
      <c r="O208" s="235">
        <f t="shared" si="129"/>
        <v>5962</v>
      </c>
      <c r="P208" s="332">
        <f t="shared" si="119"/>
        <v>318980.01</v>
      </c>
      <c r="Q208" s="327">
        <v>319168</v>
      </c>
      <c r="R208" s="235">
        <v>10755.31</v>
      </c>
      <c r="S208" s="332">
        <f t="shared" si="120"/>
        <v>318980.01</v>
      </c>
      <c r="T208" s="327">
        <v>319168</v>
      </c>
      <c r="U208" s="235">
        <v>10755.31</v>
      </c>
      <c r="V208" s="332">
        <f t="shared" si="130"/>
        <v>318980.01</v>
      </c>
      <c r="W208" s="327">
        <f t="shared" si="131"/>
        <v>319168</v>
      </c>
      <c r="X208" s="235">
        <f t="shared" si="132"/>
        <v>10755.31</v>
      </c>
      <c r="Y208" s="332">
        <f t="shared" si="133"/>
        <v>318980.01</v>
      </c>
      <c r="Z208" s="327">
        <f t="shared" si="134"/>
        <v>319168</v>
      </c>
      <c r="AA208" s="235">
        <f t="shared" si="135"/>
        <v>10755.31</v>
      </c>
      <c r="AB208" s="332">
        <f t="shared" si="136"/>
        <v>318980.01</v>
      </c>
      <c r="AC208" s="327">
        <f t="shared" si="137"/>
        <v>319168</v>
      </c>
      <c r="AD208" s="235">
        <f t="shared" si="138"/>
        <v>10755.31</v>
      </c>
      <c r="AE208" s="332">
        <f t="shared" si="139"/>
        <v>318980.01</v>
      </c>
      <c r="AF208" s="327">
        <f t="shared" si="140"/>
        <v>319168</v>
      </c>
      <c r="AG208" s="235">
        <f t="shared" si="141"/>
        <v>10755.31</v>
      </c>
      <c r="AH208" s="332">
        <f t="shared" si="142"/>
        <v>318980.01</v>
      </c>
      <c r="AI208" s="327">
        <f t="shared" si="143"/>
        <v>319168</v>
      </c>
      <c r="AJ208" s="235">
        <f t="shared" si="144"/>
        <v>10755.31</v>
      </c>
    </row>
    <row r="209" spans="1:36" x14ac:dyDescent="0.2">
      <c r="A209" s="332">
        <f t="shared" si="118"/>
        <v>256815.01</v>
      </c>
      <c r="B209" s="330">
        <v>256964.99999999997</v>
      </c>
      <c r="C209" s="331">
        <v>5721</v>
      </c>
      <c r="D209" s="332">
        <f t="shared" si="115"/>
        <v>256815.01</v>
      </c>
      <c r="E209" s="327">
        <f t="shared" si="116"/>
        <v>256964.99999999997</v>
      </c>
      <c r="F209" s="235">
        <f t="shared" si="117"/>
        <v>5721</v>
      </c>
      <c r="G209" s="332">
        <f t="shared" si="121"/>
        <v>256815.01</v>
      </c>
      <c r="H209" s="327">
        <f t="shared" si="122"/>
        <v>256964.99999999997</v>
      </c>
      <c r="I209" s="235">
        <f t="shared" si="123"/>
        <v>5721</v>
      </c>
      <c r="J209" s="332">
        <f t="shared" si="124"/>
        <v>256815.01</v>
      </c>
      <c r="K209" s="327">
        <f t="shared" si="125"/>
        <v>256964.99999999997</v>
      </c>
      <c r="L209" s="235">
        <f t="shared" si="126"/>
        <v>5721</v>
      </c>
      <c r="M209" s="332">
        <f t="shared" si="127"/>
        <v>256815.01</v>
      </c>
      <c r="N209" s="327">
        <f t="shared" si="128"/>
        <v>256964.99999999997</v>
      </c>
      <c r="O209" s="235">
        <f t="shared" si="129"/>
        <v>5721</v>
      </c>
      <c r="P209" s="332">
        <f t="shared" si="119"/>
        <v>319168.01</v>
      </c>
      <c r="Q209" s="327">
        <v>319355</v>
      </c>
      <c r="R209" s="235">
        <v>10350</v>
      </c>
      <c r="S209" s="332">
        <f t="shared" si="120"/>
        <v>319168.01</v>
      </c>
      <c r="T209" s="327">
        <v>319355</v>
      </c>
      <c r="U209" s="235">
        <v>10350</v>
      </c>
      <c r="V209" s="332">
        <f t="shared" si="130"/>
        <v>319168.01</v>
      </c>
      <c r="W209" s="327">
        <f t="shared" si="131"/>
        <v>319355</v>
      </c>
      <c r="X209" s="235">
        <f t="shared" si="132"/>
        <v>10350</v>
      </c>
      <c r="Y209" s="332">
        <f t="shared" si="133"/>
        <v>319168.01</v>
      </c>
      <c r="Z209" s="327">
        <f t="shared" si="134"/>
        <v>319355</v>
      </c>
      <c r="AA209" s="235">
        <f t="shared" si="135"/>
        <v>10350</v>
      </c>
      <c r="AB209" s="332">
        <f t="shared" si="136"/>
        <v>319168.01</v>
      </c>
      <c r="AC209" s="327">
        <f t="shared" si="137"/>
        <v>319355</v>
      </c>
      <c r="AD209" s="235">
        <f t="shared" si="138"/>
        <v>10350</v>
      </c>
      <c r="AE209" s="332">
        <f t="shared" si="139"/>
        <v>319168.01</v>
      </c>
      <c r="AF209" s="327">
        <f t="shared" si="140"/>
        <v>319355</v>
      </c>
      <c r="AG209" s="235">
        <f t="shared" si="141"/>
        <v>10350</v>
      </c>
      <c r="AH209" s="332">
        <f t="shared" si="142"/>
        <v>319168.01</v>
      </c>
      <c r="AI209" s="327">
        <f t="shared" si="143"/>
        <v>319355</v>
      </c>
      <c r="AJ209" s="235">
        <f t="shared" si="144"/>
        <v>10350</v>
      </c>
    </row>
    <row r="210" spans="1:36" x14ac:dyDescent="0.2">
      <c r="A210" s="332">
        <f t="shared" si="118"/>
        <v>256965.00999999998</v>
      </c>
      <c r="B210" s="330">
        <v>257116</v>
      </c>
      <c r="C210" s="331">
        <v>5481</v>
      </c>
      <c r="D210" s="332">
        <f t="shared" si="115"/>
        <v>256965.00999999998</v>
      </c>
      <c r="E210" s="327">
        <f t="shared" si="116"/>
        <v>257116</v>
      </c>
      <c r="F210" s="235">
        <f t="shared" si="117"/>
        <v>5481</v>
      </c>
      <c r="G210" s="332">
        <f t="shared" si="121"/>
        <v>256965.00999999998</v>
      </c>
      <c r="H210" s="327">
        <f t="shared" si="122"/>
        <v>257116</v>
      </c>
      <c r="I210" s="235">
        <f t="shared" si="123"/>
        <v>5481</v>
      </c>
      <c r="J210" s="332">
        <f t="shared" si="124"/>
        <v>256965.00999999998</v>
      </c>
      <c r="K210" s="327">
        <f t="shared" si="125"/>
        <v>257116</v>
      </c>
      <c r="L210" s="235">
        <f t="shared" si="126"/>
        <v>5481</v>
      </c>
      <c r="M210" s="332">
        <f t="shared" si="127"/>
        <v>256965.00999999998</v>
      </c>
      <c r="N210" s="327">
        <f t="shared" si="128"/>
        <v>257116</v>
      </c>
      <c r="O210" s="235">
        <f t="shared" si="129"/>
        <v>5481</v>
      </c>
      <c r="P210" s="332">
        <f t="shared" si="119"/>
        <v>319355.01</v>
      </c>
      <c r="Q210" s="327">
        <v>319542</v>
      </c>
      <c r="R210" s="235">
        <v>9944</v>
      </c>
      <c r="S210" s="332">
        <f t="shared" si="120"/>
        <v>319355.01</v>
      </c>
      <c r="T210" s="327">
        <v>319542</v>
      </c>
      <c r="U210" s="235">
        <v>9944</v>
      </c>
      <c r="V210" s="332">
        <f t="shared" si="130"/>
        <v>319355.01</v>
      </c>
      <c r="W210" s="327">
        <f t="shared" si="131"/>
        <v>319542</v>
      </c>
      <c r="X210" s="235">
        <f t="shared" si="132"/>
        <v>9944</v>
      </c>
      <c r="Y210" s="332">
        <f t="shared" si="133"/>
        <v>319355.01</v>
      </c>
      <c r="Z210" s="327">
        <f t="shared" si="134"/>
        <v>319542</v>
      </c>
      <c r="AA210" s="235">
        <f t="shared" si="135"/>
        <v>9944</v>
      </c>
      <c r="AB210" s="332">
        <f t="shared" si="136"/>
        <v>319355.01</v>
      </c>
      <c r="AC210" s="327">
        <f t="shared" si="137"/>
        <v>319542</v>
      </c>
      <c r="AD210" s="235">
        <f t="shared" si="138"/>
        <v>9944</v>
      </c>
      <c r="AE210" s="332">
        <f t="shared" si="139"/>
        <v>319355.01</v>
      </c>
      <c r="AF210" s="327">
        <f t="shared" si="140"/>
        <v>319542</v>
      </c>
      <c r="AG210" s="235">
        <f t="shared" si="141"/>
        <v>9944</v>
      </c>
      <c r="AH210" s="332">
        <f t="shared" si="142"/>
        <v>319355.01</v>
      </c>
      <c r="AI210" s="327">
        <f t="shared" si="143"/>
        <v>319542</v>
      </c>
      <c r="AJ210" s="235">
        <f t="shared" si="144"/>
        <v>9944</v>
      </c>
    </row>
    <row r="211" spans="1:36" x14ac:dyDescent="0.2">
      <c r="A211" s="332">
        <f t="shared" si="118"/>
        <v>257116.01</v>
      </c>
      <c r="B211" s="330">
        <v>257267</v>
      </c>
      <c r="C211" s="331">
        <v>5240</v>
      </c>
      <c r="D211" s="332">
        <f t="shared" si="115"/>
        <v>257116.01</v>
      </c>
      <c r="E211" s="327">
        <f t="shared" si="116"/>
        <v>257267</v>
      </c>
      <c r="F211" s="235">
        <f t="shared" si="117"/>
        <v>5240</v>
      </c>
      <c r="G211" s="332">
        <f t="shared" si="121"/>
        <v>257116.01</v>
      </c>
      <c r="H211" s="327">
        <f t="shared" si="122"/>
        <v>257267</v>
      </c>
      <c r="I211" s="235">
        <f t="shared" si="123"/>
        <v>5240</v>
      </c>
      <c r="J211" s="332">
        <f t="shared" si="124"/>
        <v>257116.01</v>
      </c>
      <c r="K211" s="327">
        <f t="shared" si="125"/>
        <v>257267</v>
      </c>
      <c r="L211" s="235">
        <f t="shared" si="126"/>
        <v>5240</v>
      </c>
      <c r="M211" s="332">
        <f t="shared" si="127"/>
        <v>257116.01</v>
      </c>
      <c r="N211" s="327">
        <f t="shared" si="128"/>
        <v>257267</v>
      </c>
      <c r="O211" s="235">
        <f t="shared" si="129"/>
        <v>5240</v>
      </c>
      <c r="P211" s="332">
        <f t="shared" si="119"/>
        <v>319542.01</v>
      </c>
      <c r="Q211" s="327">
        <v>319729</v>
      </c>
      <c r="R211" s="235">
        <v>9539</v>
      </c>
      <c r="S211" s="332">
        <f t="shared" si="120"/>
        <v>319542.01</v>
      </c>
      <c r="T211" s="327">
        <v>319729</v>
      </c>
      <c r="U211" s="235">
        <v>9539</v>
      </c>
      <c r="V211" s="332">
        <f t="shared" si="130"/>
        <v>319542.01</v>
      </c>
      <c r="W211" s="327">
        <f t="shared" si="131"/>
        <v>319729</v>
      </c>
      <c r="X211" s="235">
        <f t="shared" si="132"/>
        <v>9539</v>
      </c>
      <c r="Y211" s="332">
        <f t="shared" si="133"/>
        <v>319542.01</v>
      </c>
      <c r="Z211" s="327">
        <f t="shared" si="134"/>
        <v>319729</v>
      </c>
      <c r="AA211" s="235">
        <f t="shared" si="135"/>
        <v>9539</v>
      </c>
      <c r="AB211" s="332">
        <f t="shared" si="136"/>
        <v>319542.01</v>
      </c>
      <c r="AC211" s="327">
        <f t="shared" si="137"/>
        <v>319729</v>
      </c>
      <c r="AD211" s="235">
        <f t="shared" si="138"/>
        <v>9539</v>
      </c>
      <c r="AE211" s="332">
        <f t="shared" si="139"/>
        <v>319542.01</v>
      </c>
      <c r="AF211" s="327">
        <f t="shared" si="140"/>
        <v>319729</v>
      </c>
      <c r="AG211" s="235">
        <f t="shared" si="141"/>
        <v>9539</v>
      </c>
      <c r="AH211" s="332">
        <f t="shared" si="142"/>
        <v>319542.01</v>
      </c>
      <c r="AI211" s="327">
        <f t="shared" si="143"/>
        <v>319729</v>
      </c>
      <c r="AJ211" s="235">
        <f t="shared" si="144"/>
        <v>9539</v>
      </c>
    </row>
    <row r="212" spans="1:36" x14ac:dyDescent="0.2">
      <c r="A212" s="332">
        <f t="shared" si="118"/>
        <v>257267.01</v>
      </c>
      <c r="B212" s="330">
        <v>257416.99999999997</v>
      </c>
      <c r="C212" s="331">
        <v>5001</v>
      </c>
      <c r="D212" s="332">
        <f t="shared" si="115"/>
        <v>257267.01</v>
      </c>
      <c r="E212" s="327">
        <f t="shared" si="116"/>
        <v>257416.99999999997</v>
      </c>
      <c r="F212" s="235">
        <f t="shared" si="117"/>
        <v>5001</v>
      </c>
      <c r="G212" s="332">
        <f t="shared" si="121"/>
        <v>257267.01</v>
      </c>
      <c r="H212" s="327">
        <f t="shared" si="122"/>
        <v>257416.99999999997</v>
      </c>
      <c r="I212" s="235">
        <f t="shared" si="123"/>
        <v>5001</v>
      </c>
      <c r="J212" s="332">
        <f t="shared" si="124"/>
        <v>257267.01</v>
      </c>
      <c r="K212" s="327">
        <f t="shared" si="125"/>
        <v>257416.99999999997</v>
      </c>
      <c r="L212" s="235">
        <f t="shared" si="126"/>
        <v>5001</v>
      </c>
      <c r="M212" s="332">
        <f t="shared" si="127"/>
        <v>257267.01</v>
      </c>
      <c r="N212" s="327">
        <f t="shared" si="128"/>
        <v>257416.99999999997</v>
      </c>
      <c r="O212" s="235">
        <f t="shared" si="129"/>
        <v>5001</v>
      </c>
      <c r="P212" s="332">
        <f t="shared" si="119"/>
        <v>319729.01</v>
      </c>
      <c r="Q212" s="327">
        <v>319916</v>
      </c>
      <c r="R212" s="235">
        <v>9135</v>
      </c>
      <c r="S212" s="332">
        <f t="shared" si="120"/>
        <v>319729.01</v>
      </c>
      <c r="T212" s="327">
        <v>319916</v>
      </c>
      <c r="U212" s="235">
        <v>9135</v>
      </c>
      <c r="V212" s="332">
        <f t="shared" si="130"/>
        <v>319729.01</v>
      </c>
      <c r="W212" s="327">
        <f t="shared" si="131"/>
        <v>319916</v>
      </c>
      <c r="X212" s="235">
        <f t="shared" si="132"/>
        <v>9135</v>
      </c>
      <c r="Y212" s="332">
        <f t="shared" si="133"/>
        <v>319729.01</v>
      </c>
      <c r="Z212" s="327">
        <f t="shared" si="134"/>
        <v>319916</v>
      </c>
      <c r="AA212" s="235">
        <f t="shared" si="135"/>
        <v>9135</v>
      </c>
      <c r="AB212" s="332">
        <f t="shared" si="136"/>
        <v>319729.01</v>
      </c>
      <c r="AC212" s="327">
        <f t="shared" si="137"/>
        <v>319916</v>
      </c>
      <c r="AD212" s="235">
        <f t="shared" si="138"/>
        <v>9135</v>
      </c>
      <c r="AE212" s="332">
        <f t="shared" si="139"/>
        <v>319729.01</v>
      </c>
      <c r="AF212" s="327">
        <f t="shared" si="140"/>
        <v>319916</v>
      </c>
      <c r="AG212" s="235">
        <f t="shared" si="141"/>
        <v>9135</v>
      </c>
      <c r="AH212" s="332">
        <f t="shared" si="142"/>
        <v>319729.01</v>
      </c>
      <c r="AI212" s="327">
        <f t="shared" si="143"/>
        <v>319916</v>
      </c>
      <c r="AJ212" s="235">
        <f t="shared" si="144"/>
        <v>9135</v>
      </c>
    </row>
    <row r="213" spans="1:36" x14ac:dyDescent="0.2">
      <c r="A213" s="332">
        <f t="shared" si="118"/>
        <v>257417.00999999998</v>
      </c>
      <c r="B213" s="330">
        <v>257567.99999999997</v>
      </c>
      <c r="C213" s="331">
        <v>4760</v>
      </c>
      <c r="D213" s="332">
        <f t="shared" si="115"/>
        <v>257417.00999999998</v>
      </c>
      <c r="E213" s="327">
        <f t="shared" si="116"/>
        <v>257567.99999999997</v>
      </c>
      <c r="F213" s="235">
        <f t="shared" si="117"/>
        <v>4760</v>
      </c>
      <c r="G213" s="332">
        <f t="shared" si="121"/>
        <v>257417.00999999998</v>
      </c>
      <c r="H213" s="327">
        <f t="shared" si="122"/>
        <v>257567.99999999997</v>
      </c>
      <c r="I213" s="235">
        <f t="shared" si="123"/>
        <v>4760</v>
      </c>
      <c r="J213" s="332">
        <f t="shared" si="124"/>
        <v>257417.00999999998</v>
      </c>
      <c r="K213" s="327">
        <f t="shared" si="125"/>
        <v>257567.99999999997</v>
      </c>
      <c r="L213" s="235">
        <f t="shared" si="126"/>
        <v>4760</v>
      </c>
      <c r="M213" s="332">
        <f t="shared" si="127"/>
        <v>257417.00999999998</v>
      </c>
      <c r="N213" s="327">
        <f t="shared" si="128"/>
        <v>257567.99999999997</v>
      </c>
      <c r="O213" s="235">
        <f t="shared" si="129"/>
        <v>4760</v>
      </c>
      <c r="P213" s="332">
        <f t="shared" si="119"/>
        <v>319916.01</v>
      </c>
      <c r="Q213" s="327">
        <v>320104</v>
      </c>
      <c r="R213" s="235">
        <v>8730</v>
      </c>
      <c r="S213" s="332">
        <f t="shared" si="120"/>
        <v>319916.01</v>
      </c>
      <c r="T213" s="327">
        <v>320104</v>
      </c>
      <c r="U213" s="235">
        <v>8730</v>
      </c>
      <c r="V213" s="332">
        <f t="shared" si="130"/>
        <v>319916.01</v>
      </c>
      <c r="W213" s="327">
        <f t="shared" si="131"/>
        <v>320104</v>
      </c>
      <c r="X213" s="235">
        <f t="shared" si="132"/>
        <v>8730</v>
      </c>
      <c r="Y213" s="332">
        <f t="shared" si="133"/>
        <v>319916.01</v>
      </c>
      <c r="Z213" s="327">
        <f t="shared" si="134"/>
        <v>320104</v>
      </c>
      <c r="AA213" s="235">
        <f t="shared" si="135"/>
        <v>8730</v>
      </c>
      <c r="AB213" s="332">
        <f t="shared" si="136"/>
        <v>319916.01</v>
      </c>
      <c r="AC213" s="327">
        <f t="shared" si="137"/>
        <v>320104</v>
      </c>
      <c r="AD213" s="235">
        <f t="shared" si="138"/>
        <v>8730</v>
      </c>
      <c r="AE213" s="332">
        <f t="shared" si="139"/>
        <v>319916.01</v>
      </c>
      <c r="AF213" s="327">
        <f t="shared" si="140"/>
        <v>320104</v>
      </c>
      <c r="AG213" s="235">
        <f t="shared" si="141"/>
        <v>8730</v>
      </c>
      <c r="AH213" s="332">
        <f t="shared" si="142"/>
        <v>319916.01</v>
      </c>
      <c r="AI213" s="327">
        <f t="shared" si="143"/>
        <v>320104</v>
      </c>
      <c r="AJ213" s="235">
        <f t="shared" si="144"/>
        <v>8730</v>
      </c>
    </row>
    <row r="214" spans="1:36" x14ac:dyDescent="0.2">
      <c r="A214" s="332">
        <f t="shared" si="118"/>
        <v>257568.00999999998</v>
      </c>
      <c r="B214" s="330">
        <v>257719</v>
      </c>
      <c r="C214" s="331">
        <v>4520</v>
      </c>
      <c r="D214" s="332">
        <f t="shared" si="115"/>
        <v>257568.00999999998</v>
      </c>
      <c r="E214" s="327">
        <f t="shared" si="116"/>
        <v>257719</v>
      </c>
      <c r="F214" s="235">
        <f t="shared" si="117"/>
        <v>4520</v>
      </c>
      <c r="G214" s="332">
        <f t="shared" si="121"/>
        <v>257568.00999999998</v>
      </c>
      <c r="H214" s="327">
        <f t="shared" si="122"/>
        <v>257719</v>
      </c>
      <c r="I214" s="235">
        <f t="shared" si="123"/>
        <v>4520</v>
      </c>
      <c r="J214" s="332">
        <f t="shared" si="124"/>
        <v>257568.00999999998</v>
      </c>
      <c r="K214" s="327">
        <f t="shared" si="125"/>
        <v>257719</v>
      </c>
      <c r="L214" s="235">
        <f t="shared" si="126"/>
        <v>4520</v>
      </c>
      <c r="M214" s="332">
        <f t="shared" si="127"/>
        <v>257568.00999999998</v>
      </c>
      <c r="N214" s="327">
        <f t="shared" si="128"/>
        <v>257719</v>
      </c>
      <c r="O214" s="235">
        <f t="shared" si="129"/>
        <v>4520</v>
      </c>
      <c r="P214" s="332">
        <f t="shared" si="119"/>
        <v>320104.01</v>
      </c>
      <c r="Q214" s="327">
        <v>320291</v>
      </c>
      <c r="R214" s="235">
        <v>8326</v>
      </c>
      <c r="S214" s="332">
        <f t="shared" si="120"/>
        <v>320104.01</v>
      </c>
      <c r="T214" s="327">
        <v>320291</v>
      </c>
      <c r="U214" s="235">
        <v>8326</v>
      </c>
      <c r="V214" s="332">
        <f t="shared" si="130"/>
        <v>320104.01</v>
      </c>
      <c r="W214" s="327">
        <f t="shared" si="131"/>
        <v>320291</v>
      </c>
      <c r="X214" s="235">
        <f t="shared" si="132"/>
        <v>8326</v>
      </c>
      <c r="Y214" s="332">
        <f t="shared" si="133"/>
        <v>320104.01</v>
      </c>
      <c r="Z214" s="327">
        <f t="shared" si="134"/>
        <v>320291</v>
      </c>
      <c r="AA214" s="235">
        <f t="shared" si="135"/>
        <v>8326</v>
      </c>
      <c r="AB214" s="332">
        <f t="shared" si="136"/>
        <v>320104.01</v>
      </c>
      <c r="AC214" s="327">
        <f t="shared" si="137"/>
        <v>320291</v>
      </c>
      <c r="AD214" s="235">
        <f t="shared" si="138"/>
        <v>8326</v>
      </c>
      <c r="AE214" s="332">
        <f t="shared" si="139"/>
        <v>320104.01</v>
      </c>
      <c r="AF214" s="327">
        <f t="shared" si="140"/>
        <v>320291</v>
      </c>
      <c r="AG214" s="235">
        <f t="shared" si="141"/>
        <v>8326</v>
      </c>
      <c r="AH214" s="332">
        <f t="shared" si="142"/>
        <v>320104.01</v>
      </c>
      <c r="AI214" s="327">
        <f t="shared" si="143"/>
        <v>320291</v>
      </c>
      <c r="AJ214" s="235">
        <f t="shared" si="144"/>
        <v>8326</v>
      </c>
    </row>
    <row r="215" spans="1:36" x14ac:dyDescent="0.2">
      <c r="A215" s="332">
        <f t="shared" si="118"/>
        <v>257719.01</v>
      </c>
      <c r="B215" s="330">
        <v>257869.00000000003</v>
      </c>
      <c r="C215" s="331">
        <v>4281</v>
      </c>
      <c r="D215" s="332">
        <f t="shared" si="115"/>
        <v>257719.01</v>
      </c>
      <c r="E215" s="327">
        <f t="shared" si="116"/>
        <v>257869.00000000003</v>
      </c>
      <c r="F215" s="235">
        <f t="shared" si="117"/>
        <v>4281</v>
      </c>
      <c r="G215" s="332">
        <f t="shared" si="121"/>
        <v>257719.01</v>
      </c>
      <c r="H215" s="327">
        <f t="shared" si="122"/>
        <v>257869.00000000003</v>
      </c>
      <c r="I215" s="235">
        <f t="shared" si="123"/>
        <v>4281</v>
      </c>
      <c r="J215" s="332">
        <f t="shared" si="124"/>
        <v>257719.01</v>
      </c>
      <c r="K215" s="327">
        <f t="shared" si="125"/>
        <v>257869.00000000003</v>
      </c>
      <c r="L215" s="235">
        <f t="shared" si="126"/>
        <v>4281</v>
      </c>
      <c r="M215" s="332">
        <f t="shared" si="127"/>
        <v>257719.01</v>
      </c>
      <c r="N215" s="327">
        <f t="shared" si="128"/>
        <v>257869.00000000003</v>
      </c>
      <c r="O215" s="235">
        <f t="shared" si="129"/>
        <v>4281</v>
      </c>
      <c r="P215" s="332">
        <f t="shared" si="119"/>
        <v>320291.01</v>
      </c>
      <c r="Q215" s="327">
        <v>320478</v>
      </c>
      <c r="R215" s="235">
        <v>7923</v>
      </c>
      <c r="S215" s="332">
        <f t="shared" si="120"/>
        <v>320291.01</v>
      </c>
      <c r="T215" s="327">
        <v>320478</v>
      </c>
      <c r="U215" s="235">
        <v>7923</v>
      </c>
      <c r="V215" s="332">
        <f t="shared" si="130"/>
        <v>320291.01</v>
      </c>
      <c r="W215" s="327">
        <f t="shared" si="131"/>
        <v>320478</v>
      </c>
      <c r="X215" s="235">
        <f t="shared" si="132"/>
        <v>7923</v>
      </c>
      <c r="Y215" s="332">
        <f t="shared" si="133"/>
        <v>320291.01</v>
      </c>
      <c r="Z215" s="327">
        <f t="shared" si="134"/>
        <v>320478</v>
      </c>
      <c r="AA215" s="235">
        <f t="shared" si="135"/>
        <v>7923</v>
      </c>
      <c r="AB215" s="332">
        <f t="shared" si="136"/>
        <v>320291.01</v>
      </c>
      <c r="AC215" s="327">
        <f t="shared" si="137"/>
        <v>320478</v>
      </c>
      <c r="AD215" s="235">
        <f t="shared" si="138"/>
        <v>7923</v>
      </c>
      <c r="AE215" s="332">
        <f t="shared" si="139"/>
        <v>320291.01</v>
      </c>
      <c r="AF215" s="327">
        <f t="shared" si="140"/>
        <v>320478</v>
      </c>
      <c r="AG215" s="235">
        <f t="shared" si="141"/>
        <v>7923</v>
      </c>
      <c r="AH215" s="332">
        <f t="shared" si="142"/>
        <v>320291.01</v>
      </c>
      <c r="AI215" s="327">
        <f t="shared" si="143"/>
        <v>320478</v>
      </c>
      <c r="AJ215" s="235">
        <f t="shared" si="144"/>
        <v>7923</v>
      </c>
    </row>
    <row r="216" spans="1:36" x14ac:dyDescent="0.2">
      <c r="A216" s="332">
        <f t="shared" si="118"/>
        <v>257869.01000000004</v>
      </c>
      <c r="B216" s="330">
        <v>258019.99999999997</v>
      </c>
      <c r="C216" s="331">
        <v>4041.0000000000005</v>
      </c>
      <c r="D216" s="332">
        <f t="shared" si="115"/>
        <v>257869.01000000004</v>
      </c>
      <c r="E216" s="327">
        <f t="shared" si="116"/>
        <v>258019.99999999997</v>
      </c>
      <c r="F216" s="235">
        <f t="shared" si="117"/>
        <v>4041.0000000000005</v>
      </c>
      <c r="G216" s="332">
        <f t="shared" si="121"/>
        <v>257869.01000000004</v>
      </c>
      <c r="H216" s="327">
        <f t="shared" si="122"/>
        <v>258019.99999999997</v>
      </c>
      <c r="I216" s="235">
        <f t="shared" si="123"/>
        <v>4041.0000000000005</v>
      </c>
      <c r="J216" s="332">
        <f t="shared" si="124"/>
        <v>257869.01000000004</v>
      </c>
      <c r="K216" s="327">
        <f t="shared" si="125"/>
        <v>258019.99999999997</v>
      </c>
      <c r="L216" s="235">
        <f t="shared" si="126"/>
        <v>4041.0000000000005</v>
      </c>
      <c r="M216" s="332">
        <f t="shared" si="127"/>
        <v>257869.01000000004</v>
      </c>
      <c r="N216" s="327">
        <f t="shared" si="128"/>
        <v>258019.99999999997</v>
      </c>
      <c r="O216" s="235">
        <f t="shared" si="129"/>
        <v>4041.0000000000005</v>
      </c>
      <c r="P216" s="332">
        <f t="shared" si="119"/>
        <v>320478.01</v>
      </c>
      <c r="Q216" s="327">
        <v>320665</v>
      </c>
      <c r="R216" s="235">
        <v>7520</v>
      </c>
      <c r="S216" s="332">
        <f t="shared" si="120"/>
        <v>320478.01</v>
      </c>
      <c r="T216" s="327">
        <v>320665</v>
      </c>
      <c r="U216" s="235">
        <v>7520</v>
      </c>
      <c r="V216" s="332">
        <f t="shared" si="130"/>
        <v>320478.01</v>
      </c>
      <c r="W216" s="327">
        <f t="shared" si="131"/>
        <v>320665</v>
      </c>
      <c r="X216" s="235">
        <f t="shared" si="132"/>
        <v>7520</v>
      </c>
      <c r="Y216" s="332">
        <f t="shared" si="133"/>
        <v>320478.01</v>
      </c>
      <c r="Z216" s="327">
        <f t="shared" si="134"/>
        <v>320665</v>
      </c>
      <c r="AA216" s="235">
        <f t="shared" si="135"/>
        <v>7520</v>
      </c>
      <c r="AB216" s="332">
        <f t="shared" si="136"/>
        <v>320478.01</v>
      </c>
      <c r="AC216" s="327">
        <f t="shared" si="137"/>
        <v>320665</v>
      </c>
      <c r="AD216" s="235">
        <f t="shared" si="138"/>
        <v>7520</v>
      </c>
      <c r="AE216" s="332">
        <f t="shared" si="139"/>
        <v>320478.01</v>
      </c>
      <c r="AF216" s="327">
        <f t="shared" si="140"/>
        <v>320665</v>
      </c>
      <c r="AG216" s="235">
        <f t="shared" si="141"/>
        <v>7520</v>
      </c>
      <c r="AH216" s="332">
        <f t="shared" si="142"/>
        <v>320478.01</v>
      </c>
      <c r="AI216" s="327">
        <f t="shared" si="143"/>
        <v>320665</v>
      </c>
      <c r="AJ216" s="235">
        <f t="shared" si="144"/>
        <v>7520</v>
      </c>
    </row>
    <row r="217" spans="1:36" x14ac:dyDescent="0.2">
      <c r="A217" s="332">
        <f t="shared" si="118"/>
        <v>258020.00999999998</v>
      </c>
      <c r="B217" s="330">
        <v>258170.00000000003</v>
      </c>
      <c r="C217" s="331">
        <v>3802</v>
      </c>
      <c r="D217" s="332">
        <f t="shared" si="115"/>
        <v>258020.00999999998</v>
      </c>
      <c r="E217" s="327">
        <f t="shared" si="116"/>
        <v>258170.00000000003</v>
      </c>
      <c r="F217" s="235">
        <f t="shared" si="117"/>
        <v>3802</v>
      </c>
      <c r="G217" s="332">
        <f t="shared" si="121"/>
        <v>258020.00999999998</v>
      </c>
      <c r="H217" s="327">
        <f t="shared" si="122"/>
        <v>258170.00000000003</v>
      </c>
      <c r="I217" s="235">
        <f t="shared" si="123"/>
        <v>3802</v>
      </c>
      <c r="J217" s="332">
        <f t="shared" si="124"/>
        <v>258020.00999999998</v>
      </c>
      <c r="K217" s="327">
        <f t="shared" si="125"/>
        <v>258170.00000000003</v>
      </c>
      <c r="L217" s="235">
        <f t="shared" si="126"/>
        <v>3802</v>
      </c>
      <c r="M217" s="332">
        <f t="shared" si="127"/>
        <v>258020.00999999998</v>
      </c>
      <c r="N217" s="327">
        <f t="shared" si="128"/>
        <v>258170.00000000003</v>
      </c>
      <c r="O217" s="235">
        <f t="shared" si="129"/>
        <v>3802</v>
      </c>
      <c r="P217" s="332">
        <f t="shared" si="119"/>
        <v>320665.01</v>
      </c>
      <c r="Q217" s="327">
        <v>320852</v>
      </c>
      <c r="R217" s="235">
        <v>7117</v>
      </c>
      <c r="S217" s="332">
        <f t="shared" si="120"/>
        <v>320665.01</v>
      </c>
      <c r="T217" s="327">
        <v>320852</v>
      </c>
      <c r="U217" s="235">
        <v>7117</v>
      </c>
      <c r="V217" s="332">
        <f t="shared" si="130"/>
        <v>320665.01</v>
      </c>
      <c r="W217" s="327">
        <f t="shared" si="131"/>
        <v>320852</v>
      </c>
      <c r="X217" s="235">
        <f t="shared" si="132"/>
        <v>7117</v>
      </c>
      <c r="Y217" s="332">
        <f t="shared" si="133"/>
        <v>320665.01</v>
      </c>
      <c r="Z217" s="327">
        <f t="shared" si="134"/>
        <v>320852</v>
      </c>
      <c r="AA217" s="235">
        <f t="shared" si="135"/>
        <v>7117</v>
      </c>
      <c r="AB217" s="332">
        <f t="shared" si="136"/>
        <v>320665.01</v>
      </c>
      <c r="AC217" s="327">
        <f t="shared" si="137"/>
        <v>320852</v>
      </c>
      <c r="AD217" s="235">
        <f t="shared" si="138"/>
        <v>7117</v>
      </c>
      <c r="AE217" s="332">
        <f t="shared" si="139"/>
        <v>320665.01</v>
      </c>
      <c r="AF217" s="327">
        <f t="shared" si="140"/>
        <v>320852</v>
      </c>
      <c r="AG217" s="235">
        <f t="shared" si="141"/>
        <v>7117</v>
      </c>
      <c r="AH217" s="332">
        <f t="shared" si="142"/>
        <v>320665.01</v>
      </c>
      <c r="AI217" s="327">
        <f t="shared" si="143"/>
        <v>320852</v>
      </c>
      <c r="AJ217" s="235">
        <f t="shared" si="144"/>
        <v>7117</v>
      </c>
    </row>
    <row r="218" spans="1:36" x14ac:dyDescent="0.2">
      <c r="A218" s="332">
        <f t="shared" si="118"/>
        <v>258170.01000000004</v>
      </c>
      <c r="B218" s="330">
        <v>258321.00000000003</v>
      </c>
      <c r="C218" s="331">
        <v>3564</v>
      </c>
      <c r="D218" s="332">
        <f t="shared" si="115"/>
        <v>258170.01000000004</v>
      </c>
      <c r="E218" s="327">
        <f t="shared" si="116"/>
        <v>258321.00000000003</v>
      </c>
      <c r="F218" s="235">
        <f t="shared" si="117"/>
        <v>3564</v>
      </c>
      <c r="G218" s="332">
        <f t="shared" si="121"/>
        <v>258170.01000000004</v>
      </c>
      <c r="H218" s="327">
        <f t="shared" si="122"/>
        <v>258321.00000000003</v>
      </c>
      <c r="I218" s="235">
        <f t="shared" si="123"/>
        <v>3564</v>
      </c>
      <c r="J218" s="332">
        <f t="shared" si="124"/>
        <v>258170.01000000004</v>
      </c>
      <c r="K218" s="327">
        <f t="shared" si="125"/>
        <v>258321.00000000003</v>
      </c>
      <c r="L218" s="235">
        <f t="shared" si="126"/>
        <v>3564</v>
      </c>
      <c r="M218" s="332">
        <f t="shared" si="127"/>
        <v>258170.01000000004</v>
      </c>
      <c r="N218" s="327">
        <f t="shared" si="128"/>
        <v>258321.00000000003</v>
      </c>
      <c r="O218" s="235">
        <f t="shared" si="129"/>
        <v>3564</v>
      </c>
      <c r="P218" s="332">
        <f t="shared" si="119"/>
        <v>320852.01</v>
      </c>
      <c r="Q218" s="327">
        <v>321039</v>
      </c>
      <c r="R218" s="235">
        <v>6714</v>
      </c>
      <c r="S218" s="332">
        <f t="shared" si="120"/>
        <v>320852.01</v>
      </c>
      <c r="T218" s="327">
        <v>321039</v>
      </c>
      <c r="U218" s="235">
        <v>6714</v>
      </c>
      <c r="V218" s="332">
        <f t="shared" si="130"/>
        <v>320852.01</v>
      </c>
      <c r="W218" s="327">
        <f t="shared" si="131"/>
        <v>321039</v>
      </c>
      <c r="X218" s="235">
        <f t="shared" si="132"/>
        <v>6714</v>
      </c>
      <c r="Y218" s="332">
        <f t="shared" si="133"/>
        <v>320852.01</v>
      </c>
      <c r="Z218" s="327">
        <f t="shared" si="134"/>
        <v>321039</v>
      </c>
      <c r="AA218" s="235">
        <f t="shared" si="135"/>
        <v>6714</v>
      </c>
      <c r="AB218" s="332">
        <f t="shared" si="136"/>
        <v>320852.01</v>
      </c>
      <c r="AC218" s="327">
        <f t="shared" si="137"/>
        <v>321039</v>
      </c>
      <c r="AD218" s="235">
        <f t="shared" si="138"/>
        <v>6714</v>
      </c>
      <c r="AE218" s="332">
        <f t="shared" si="139"/>
        <v>320852.01</v>
      </c>
      <c r="AF218" s="327">
        <f t="shared" si="140"/>
        <v>321039</v>
      </c>
      <c r="AG218" s="235">
        <f t="shared" si="141"/>
        <v>6714</v>
      </c>
      <c r="AH218" s="332">
        <f t="shared" si="142"/>
        <v>320852.01</v>
      </c>
      <c r="AI218" s="327">
        <f t="shared" si="143"/>
        <v>321039</v>
      </c>
      <c r="AJ218" s="235">
        <f t="shared" si="144"/>
        <v>6714</v>
      </c>
    </row>
    <row r="219" spans="1:36" x14ac:dyDescent="0.2">
      <c r="A219" s="332">
        <f t="shared" si="118"/>
        <v>258321.01000000004</v>
      </c>
      <c r="B219" s="330">
        <v>258471.99999999997</v>
      </c>
      <c r="C219" s="331">
        <v>3324</v>
      </c>
      <c r="D219" s="332">
        <f t="shared" si="115"/>
        <v>258321.01000000004</v>
      </c>
      <c r="E219" s="327">
        <f t="shared" si="116"/>
        <v>258471.99999999997</v>
      </c>
      <c r="F219" s="235">
        <f t="shared" si="117"/>
        <v>3324</v>
      </c>
      <c r="G219" s="332">
        <f t="shared" si="121"/>
        <v>258321.01000000004</v>
      </c>
      <c r="H219" s="327">
        <f t="shared" si="122"/>
        <v>258471.99999999997</v>
      </c>
      <c r="I219" s="235">
        <f t="shared" si="123"/>
        <v>3324</v>
      </c>
      <c r="J219" s="332">
        <f t="shared" si="124"/>
        <v>258321.01000000004</v>
      </c>
      <c r="K219" s="327">
        <f t="shared" si="125"/>
        <v>258471.99999999997</v>
      </c>
      <c r="L219" s="235">
        <f t="shared" si="126"/>
        <v>3324</v>
      </c>
      <c r="M219" s="332">
        <f t="shared" si="127"/>
        <v>258321.01000000004</v>
      </c>
      <c r="N219" s="327">
        <f t="shared" si="128"/>
        <v>258471.99999999997</v>
      </c>
      <c r="O219" s="235">
        <f t="shared" si="129"/>
        <v>3324</v>
      </c>
      <c r="P219" s="332">
        <f t="shared" si="119"/>
        <v>321039.01</v>
      </c>
      <c r="Q219" s="327">
        <v>321227</v>
      </c>
      <c r="R219" s="235">
        <v>6311</v>
      </c>
      <c r="S219" s="332">
        <f t="shared" si="120"/>
        <v>321039.01</v>
      </c>
      <c r="T219" s="327">
        <v>321227</v>
      </c>
      <c r="U219" s="235">
        <v>6311</v>
      </c>
      <c r="V219" s="332">
        <f t="shared" si="130"/>
        <v>321039.01</v>
      </c>
      <c r="W219" s="327">
        <f t="shared" si="131"/>
        <v>321227</v>
      </c>
      <c r="X219" s="235">
        <f t="shared" si="132"/>
        <v>6311</v>
      </c>
      <c r="Y219" s="332">
        <f t="shared" si="133"/>
        <v>321039.01</v>
      </c>
      <c r="Z219" s="327">
        <f t="shared" si="134"/>
        <v>321227</v>
      </c>
      <c r="AA219" s="235">
        <f t="shared" si="135"/>
        <v>6311</v>
      </c>
      <c r="AB219" s="332">
        <f t="shared" si="136"/>
        <v>321039.01</v>
      </c>
      <c r="AC219" s="327">
        <f t="shared" si="137"/>
        <v>321227</v>
      </c>
      <c r="AD219" s="235">
        <f t="shared" si="138"/>
        <v>6311</v>
      </c>
      <c r="AE219" s="332">
        <f t="shared" si="139"/>
        <v>321039.01</v>
      </c>
      <c r="AF219" s="327">
        <f t="shared" si="140"/>
        <v>321227</v>
      </c>
      <c r="AG219" s="235">
        <f t="shared" si="141"/>
        <v>6311</v>
      </c>
      <c r="AH219" s="332">
        <f t="shared" si="142"/>
        <v>321039.01</v>
      </c>
      <c r="AI219" s="327">
        <f t="shared" si="143"/>
        <v>321227</v>
      </c>
      <c r="AJ219" s="235">
        <f t="shared" si="144"/>
        <v>6311</v>
      </c>
    </row>
    <row r="220" spans="1:36" x14ac:dyDescent="0.2">
      <c r="A220" s="332">
        <f t="shared" si="118"/>
        <v>258472.00999999998</v>
      </c>
      <c r="B220" s="330">
        <v>258622</v>
      </c>
      <c r="C220" s="331">
        <v>3086</v>
      </c>
      <c r="D220" s="332">
        <f t="shared" si="115"/>
        <v>258472.00999999998</v>
      </c>
      <c r="E220" s="327">
        <f t="shared" si="116"/>
        <v>258622</v>
      </c>
      <c r="F220" s="235">
        <f t="shared" si="117"/>
        <v>3086</v>
      </c>
      <c r="G220" s="332">
        <f t="shared" si="121"/>
        <v>258472.00999999998</v>
      </c>
      <c r="H220" s="327">
        <f t="shared" si="122"/>
        <v>258622</v>
      </c>
      <c r="I220" s="235">
        <f t="shared" si="123"/>
        <v>3086</v>
      </c>
      <c r="J220" s="332">
        <f t="shared" si="124"/>
        <v>258472.00999999998</v>
      </c>
      <c r="K220" s="327">
        <f t="shared" si="125"/>
        <v>258622</v>
      </c>
      <c r="L220" s="235">
        <f t="shared" si="126"/>
        <v>3086</v>
      </c>
      <c r="M220" s="332">
        <f t="shared" si="127"/>
        <v>258472.00999999998</v>
      </c>
      <c r="N220" s="327">
        <f t="shared" si="128"/>
        <v>258622</v>
      </c>
      <c r="O220" s="235">
        <f t="shared" si="129"/>
        <v>3086</v>
      </c>
      <c r="P220" s="332">
        <f t="shared" si="119"/>
        <v>321227.01</v>
      </c>
      <c r="Q220" s="327">
        <v>321414</v>
      </c>
      <c r="R220" s="235">
        <v>5909</v>
      </c>
      <c r="S220" s="332">
        <f t="shared" si="120"/>
        <v>321227.01</v>
      </c>
      <c r="T220" s="327">
        <v>321414</v>
      </c>
      <c r="U220" s="235">
        <v>5909</v>
      </c>
      <c r="V220" s="332">
        <f t="shared" si="130"/>
        <v>321227.01</v>
      </c>
      <c r="W220" s="327">
        <f t="shared" si="131"/>
        <v>321414</v>
      </c>
      <c r="X220" s="235">
        <f t="shared" si="132"/>
        <v>5909</v>
      </c>
      <c r="Y220" s="332">
        <f t="shared" si="133"/>
        <v>321227.01</v>
      </c>
      <c r="Z220" s="327">
        <f t="shared" si="134"/>
        <v>321414</v>
      </c>
      <c r="AA220" s="235">
        <f t="shared" si="135"/>
        <v>5909</v>
      </c>
      <c r="AB220" s="332">
        <f t="shared" si="136"/>
        <v>321227.01</v>
      </c>
      <c r="AC220" s="327">
        <f t="shared" si="137"/>
        <v>321414</v>
      </c>
      <c r="AD220" s="235">
        <f t="shared" si="138"/>
        <v>5909</v>
      </c>
      <c r="AE220" s="332">
        <f t="shared" si="139"/>
        <v>321227.01</v>
      </c>
      <c r="AF220" s="327">
        <f t="shared" si="140"/>
        <v>321414</v>
      </c>
      <c r="AG220" s="235">
        <f t="shared" si="141"/>
        <v>5909</v>
      </c>
      <c r="AH220" s="332">
        <f t="shared" si="142"/>
        <v>321227.01</v>
      </c>
      <c r="AI220" s="327">
        <f t="shared" si="143"/>
        <v>321414</v>
      </c>
      <c r="AJ220" s="235">
        <f t="shared" si="144"/>
        <v>5909</v>
      </c>
    </row>
    <row r="221" spans="1:36" x14ac:dyDescent="0.2">
      <c r="A221" s="332">
        <f t="shared" si="118"/>
        <v>258622.01</v>
      </c>
      <c r="B221" s="330">
        <v>258773.00000000003</v>
      </c>
      <c r="C221" s="331">
        <v>2847</v>
      </c>
      <c r="D221" s="332">
        <f t="shared" si="115"/>
        <v>258622.01</v>
      </c>
      <c r="E221" s="327">
        <f t="shared" si="116"/>
        <v>258773.00000000003</v>
      </c>
      <c r="F221" s="235">
        <f t="shared" si="117"/>
        <v>2847</v>
      </c>
      <c r="G221" s="332">
        <f t="shared" si="121"/>
        <v>258622.01</v>
      </c>
      <c r="H221" s="327">
        <f t="shared" si="122"/>
        <v>258773.00000000003</v>
      </c>
      <c r="I221" s="235">
        <f t="shared" si="123"/>
        <v>2847</v>
      </c>
      <c r="J221" s="332">
        <f t="shared" si="124"/>
        <v>258622.01</v>
      </c>
      <c r="K221" s="327">
        <f t="shared" si="125"/>
        <v>258773.00000000003</v>
      </c>
      <c r="L221" s="235">
        <f t="shared" si="126"/>
        <v>2847</v>
      </c>
      <c r="M221" s="332">
        <f t="shared" si="127"/>
        <v>258622.01</v>
      </c>
      <c r="N221" s="327">
        <f t="shared" si="128"/>
        <v>258773.00000000003</v>
      </c>
      <c r="O221" s="235">
        <f t="shared" si="129"/>
        <v>2847</v>
      </c>
      <c r="P221" s="332">
        <f t="shared" si="119"/>
        <v>321414.01</v>
      </c>
      <c r="Q221" s="327">
        <v>321601</v>
      </c>
      <c r="R221" s="235">
        <v>5508</v>
      </c>
      <c r="S221" s="332">
        <f t="shared" si="120"/>
        <v>321414.01</v>
      </c>
      <c r="T221" s="327">
        <v>321601</v>
      </c>
      <c r="U221" s="235">
        <v>5508</v>
      </c>
      <c r="V221" s="332">
        <f t="shared" si="130"/>
        <v>321414.01</v>
      </c>
      <c r="W221" s="327">
        <f t="shared" si="131"/>
        <v>321601</v>
      </c>
      <c r="X221" s="235">
        <f t="shared" si="132"/>
        <v>5508</v>
      </c>
      <c r="Y221" s="332">
        <f t="shared" si="133"/>
        <v>321414.01</v>
      </c>
      <c r="Z221" s="327">
        <f t="shared" si="134"/>
        <v>321601</v>
      </c>
      <c r="AA221" s="235">
        <f t="shared" si="135"/>
        <v>5508</v>
      </c>
      <c r="AB221" s="332">
        <f t="shared" si="136"/>
        <v>321414.01</v>
      </c>
      <c r="AC221" s="327">
        <f t="shared" si="137"/>
        <v>321601</v>
      </c>
      <c r="AD221" s="235">
        <f t="shared" si="138"/>
        <v>5508</v>
      </c>
      <c r="AE221" s="332">
        <f t="shared" si="139"/>
        <v>321414.01</v>
      </c>
      <c r="AF221" s="327">
        <f t="shared" si="140"/>
        <v>321601</v>
      </c>
      <c r="AG221" s="235">
        <f t="shared" si="141"/>
        <v>5508</v>
      </c>
      <c r="AH221" s="332">
        <f t="shared" si="142"/>
        <v>321414.01</v>
      </c>
      <c r="AI221" s="327">
        <f t="shared" si="143"/>
        <v>321601</v>
      </c>
      <c r="AJ221" s="235">
        <f t="shared" si="144"/>
        <v>5508</v>
      </c>
    </row>
    <row r="222" spans="1:36" x14ac:dyDescent="0.2">
      <c r="A222" s="332">
        <f t="shared" si="118"/>
        <v>258773.01000000004</v>
      </c>
      <c r="B222" s="330">
        <v>258923.99999999997</v>
      </c>
      <c r="C222" s="331">
        <v>2609</v>
      </c>
      <c r="D222" s="332">
        <f t="shared" si="115"/>
        <v>258773.01000000004</v>
      </c>
      <c r="E222" s="327">
        <f t="shared" si="116"/>
        <v>258923.99999999997</v>
      </c>
      <c r="F222" s="235">
        <f t="shared" si="117"/>
        <v>2609</v>
      </c>
      <c r="G222" s="332">
        <f t="shared" si="121"/>
        <v>258773.01000000004</v>
      </c>
      <c r="H222" s="327">
        <f t="shared" si="122"/>
        <v>258923.99999999997</v>
      </c>
      <c r="I222" s="235">
        <f t="shared" si="123"/>
        <v>2609</v>
      </c>
      <c r="J222" s="332">
        <f t="shared" si="124"/>
        <v>258773.01000000004</v>
      </c>
      <c r="K222" s="327">
        <f t="shared" si="125"/>
        <v>258923.99999999997</v>
      </c>
      <c r="L222" s="235">
        <f t="shared" si="126"/>
        <v>2609</v>
      </c>
      <c r="M222" s="332">
        <f t="shared" si="127"/>
        <v>258773.01000000004</v>
      </c>
      <c r="N222" s="327">
        <f t="shared" si="128"/>
        <v>258923.99999999997</v>
      </c>
      <c r="O222" s="235">
        <f t="shared" si="129"/>
        <v>2609</v>
      </c>
      <c r="P222" s="332">
        <f t="shared" si="119"/>
        <v>321601.01</v>
      </c>
      <c r="Q222" s="327">
        <v>321788</v>
      </c>
      <c r="R222" s="235">
        <v>5106</v>
      </c>
      <c r="S222" s="332">
        <f t="shared" si="120"/>
        <v>321601.01</v>
      </c>
      <c r="T222" s="327">
        <v>321788</v>
      </c>
      <c r="U222" s="235">
        <v>5106</v>
      </c>
      <c r="V222" s="332">
        <f t="shared" si="130"/>
        <v>321601.01</v>
      </c>
      <c r="W222" s="327">
        <f t="shared" si="131"/>
        <v>321788</v>
      </c>
      <c r="X222" s="235">
        <f t="shared" si="132"/>
        <v>5106</v>
      </c>
      <c r="Y222" s="332">
        <f t="shared" si="133"/>
        <v>321601.01</v>
      </c>
      <c r="Z222" s="327">
        <f t="shared" si="134"/>
        <v>321788</v>
      </c>
      <c r="AA222" s="235">
        <f t="shared" si="135"/>
        <v>5106</v>
      </c>
      <c r="AB222" s="332">
        <f t="shared" si="136"/>
        <v>321601.01</v>
      </c>
      <c r="AC222" s="327">
        <f t="shared" si="137"/>
        <v>321788</v>
      </c>
      <c r="AD222" s="235">
        <f t="shared" si="138"/>
        <v>5106</v>
      </c>
      <c r="AE222" s="332">
        <f t="shared" si="139"/>
        <v>321601.01</v>
      </c>
      <c r="AF222" s="327">
        <f t="shared" si="140"/>
        <v>321788</v>
      </c>
      <c r="AG222" s="235">
        <f t="shared" si="141"/>
        <v>5106</v>
      </c>
      <c r="AH222" s="332">
        <f t="shared" si="142"/>
        <v>321601.01</v>
      </c>
      <c r="AI222" s="327">
        <f t="shared" si="143"/>
        <v>321788</v>
      </c>
      <c r="AJ222" s="235">
        <f t="shared" si="144"/>
        <v>5106</v>
      </c>
    </row>
    <row r="223" spans="1:36" x14ac:dyDescent="0.2">
      <c r="A223" s="332">
        <f t="shared" si="118"/>
        <v>258924.00999999998</v>
      </c>
      <c r="B223" s="330">
        <v>259074</v>
      </c>
      <c r="C223" s="331">
        <v>2371</v>
      </c>
      <c r="D223" s="332">
        <f t="shared" si="115"/>
        <v>258924.00999999998</v>
      </c>
      <c r="E223" s="327">
        <f t="shared" si="116"/>
        <v>259074</v>
      </c>
      <c r="F223" s="235">
        <f t="shared" si="117"/>
        <v>2371</v>
      </c>
      <c r="G223" s="332">
        <f t="shared" si="121"/>
        <v>258924.00999999998</v>
      </c>
      <c r="H223" s="327">
        <f t="shared" si="122"/>
        <v>259074</v>
      </c>
      <c r="I223" s="235">
        <f t="shared" si="123"/>
        <v>2371</v>
      </c>
      <c r="J223" s="332">
        <f t="shared" si="124"/>
        <v>258924.00999999998</v>
      </c>
      <c r="K223" s="327">
        <f t="shared" si="125"/>
        <v>259074</v>
      </c>
      <c r="L223" s="235">
        <f t="shared" si="126"/>
        <v>2371</v>
      </c>
      <c r="M223" s="332">
        <f t="shared" si="127"/>
        <v>258924.00999999998</v>
      </c>
      <c r="N223" s="327">
        <f t="shared" si="128"/>
        <v>259074</v>
      </c>
      <c r="O223" s="235">
        <f t="shared" si="129"/>
        <v>2371</v>
      </c>
      <c r="P223" s="332">
        <f t="shared" si="119"/>
        <v>321788.01</v>
      </c>
      <c r="Q223" s="327">
        <v>321975</v>
      </c>
      <c r="R223" s="235">
        <v>4705</v>
      </c>
      <c r="S223" s="332">
        <f t="shared" si="120"/>
        <v>321788.01</v>
      </c>
      <c r="T223" s="327">
        <v>321975</v>
      </c>
      <c r="U223" s="235">
        <v>4705</v>
      </c>
      <c r="V223" s="332">
        <f t="shared" si="130"/>
        <v>321788.01</v>
      </c>
      <c r="W223" s="327">
        <f t="shared" si="131"/>
        <v>321975</v>
      </c>
      <c r="X223" s="235">
        <f t="shared" si="132"/>
        <v>4705</v>
      </c>
      <c r="Y223" s="332">
        <f t="shared" si="133"/>
        <v>321788.01</v>
      </c>
      <c r="Z223" s="327">
        <f t="shared" si="134"/>
        <v>321975</v>
      </c>
      <c r="AA223" s="235">
        <f t="shared" si="135"/>
        <v>4705</v>
      </c>
      <c r="AB223" s="332">
        <f t="shared" si="136"/>
        <v>321788.01</v>
      </c>
      <c r="AC223" s="327">
        <f t="shared" si="137"/>
        <v>321975</v>
      </c>
      <c r="AD223" s="235">
        <f t="shared" si="138"/>
        <v>4705</v>
      </c>
      <c r="AE223" s="332">
        <f t="shared" si="139"/>
        <v>321788.01</v>
      </c>
      <c r="AF223" s="327">
        <f t="shared" si="140"/>
        <v>321975</v>
      </c>
      <c r="AG223" s="235">
        <f t="shared" si="141"/>
        <v>4705</v>
      </c>
      <c r="AH223" s="332">
        <f t="shared" si="142"/>
        <v>321788.01</v>
      </c>
      <c r="AI223" s="327">
        <f t="shared" si="143"/>
        <v>321975</v>
      </c>
      <c r="AJ223" s="235">
        <f t="shared" si="144"/>
        <v>4705</v>
      </c>
    </row>
    <row r="224" spans="1:36" x14ac:dyDescent="0.2">
      <c r="A224" s="332">
        <f t="shared" si="118"/>
        <v>259074.01</v>
      </c>
      <c r="B224" s="330">
        <v>259225.00000000003</v>
      </c>
      <c r="C224" s="331">
        <v>2133</v>
      </c>
      <c r="D224" s="332">
        <f t="shared" si="115"/>
        <v>259074.01</v>
      </c>
      <c r="E224" s="327">
        <f t="shared" si="116"/>
        <v>259225.00000000003</v>
      </c>
      <c r="F224" s="235">
        <f t="shared" si="117"/>
        <v>2133</v>
      </c>
      <c r="G224" s="332">
        <f t="shared" si="121"/>
        <v>259074.01</v>
      </c>
      <c r="H224" s="327">
        <f t="shared" si="122"/>
        <v>259225.00000000003</v>
      </c>
      <c r="I224" s="235">
        <f t="shared" si="123"/>
        <v>2133</v>
      </c>
      <c r="J224" s="332">
        <f t="shared" si="124"/>
        <v>259074.01</v>
      </c>
      <c r="K224" s="327">
        <f t="shared" si="125"/>
        <v>259225.00000000003</v>
      </c>
      <c r="L224" s="235">
        <f t="shared" si="126"/>
        <v>2133</v>
      </c>
      <c r="M224" s="332">
        <f t="shared" si="127"/>
        <v>259074.01</v>
      </c>
      <c r="N224" s="327">
        <f t="shared" si="128"/>
        <v>259225.00000000003</v>
      </c>
      <c r="O224" s="235">
        <f t="shared" si="129"/>
        <v>2133</v>
      </c>
      <c r="P224" s="332">
        <f t="shared" si="119"/>
        <v>321975.01</v>
      </c>
      <c r="Q224" s="327">
        <v>322163</v>
      </c>
      <c r="R224" s="235">
        <v>4304</v>
      </c>
      <c r="S224" s="332">
        <f t="shared" si="120"/>
        <v>321975.01</v>
      </c>
      <c r="T224" s="327">
        <v>322163</v>
      </c>
      <c r="U224" s="235">
        <v>4304</v>
      </c>
      <c r="V224" s="332">
        <f t="shared" si="130"/>
        <v>321975.01</v>
      </c>
      <c r="W224" s="327">
        <f t="shared" si="131"/>
        <v>322163</v>
      </c>
      <c r="X224" s="235">
        <f t="shared" si="132"/>
        <v>4304</v>
      </c>
      <c r="Y224" s="332">
        <f t="shared" si="133"/>
        <v>321975.01</v>
      </c>
      <c r="Z224" s="327">
        <f t="shared" si="134"/>
        <v>322163</v>
      </c>
      <c r="AA224" s="235">
        <f t="shared" si="135"/>
        <v>4304</v>
      </c>
      <c r="AB224" s="332">
        <f t="shared" si="136"/>
        <v>321975.01</v>
      </c>
      <c r="AC224" s="327">
        <f t="shared" si="137"/>
        <v>322163</v>
      </c>
      <c r="AD224" s="235">
        <f t="shared" si="138"/>
        <v>4304</v>
      </c>
      <c r="AE224" s="332">
        <f t="shared" si="139"/>
        <v>321975.01</v>
      </c>
      <c r="AF224" s="327">
        <f t="shared" si="140"/>
        <v>322163</v>
      </c>
      <c r="AG224" s="235">
        <f t="shared" si="141"/>
        <v>4304</v>
      </c>
      <c r="AH224" s="332">
        <f t="shared" si="142"/>
        <v>321975.01</v>
      </c>
      <c r="AI224" s="327">
        <f t="shared" si="143"/>
        <v>322163</v>
      </c>
      <c r="AJ224" s="235">
        <f t="shared" si="144"/>
        <v>4304</v>
      </c>
    </row>
    <row r="225" spans="1:36" x14ac:dyDescent="0.2">
      <c r="A225" s="332">
        <f t="shared" si="118"/>
        <v>259225.01000000004</v>
      </c>
      <c r="B225" s="330">
        <v>259375</v>
      </c>
      <c r="C225" s="331">
        <v>1895</v>
      </c>
      <c r="D225" s="332">
        <f t="shared" si="115"/>
        <v>259225.01000000004</v>
      </c>
      <c r="E225" s="327">
        <f t="shared" si="116"/>
        <v>259375</v>
      </c>
      <c r="F225" s="235">
        <f t="shared" si="117"/>
        <v>1895</v>
      </c>
      <c r="G225" s="332">
        <f t="shared" si="121"/>
        <v>259225.01000000004</v>
      </c>
      <c r="H225" s="327">
        <f t="shared" si="122"/>
        <v>259375</v>
      </c>
      <c r="I225" s="235">
        <f t="shared" si="123"/>
        <v>1895</v>
      </c>
      <c r="J225" s="332">
        <f t="shared" si="124"/>
        <v>259225.01000000004</v>
      </c>
      <c r="K225" s="327">
        <f t="shared" si="125"/>
        <v>259375</v>
      </c>
      <c r="L225" s="235">
        <f t="shared" si="126"/>
        <v>1895</v>
      </c>
      <c r="M225" s="332">
        <f t="shared" si="127"/>
        <v>259225.01000000004</v>
      </c>
      <c r="N225" s="327">
        <f t="shared" si="128"/>
        <v>259375</v>
      </c>
      <c r="O225" s="235">
        <f t="shared" si="129"/>
        <v>1895</v>
      </c>
      <c r="P225" s="332">
        <f t="shared" si="119"/>
        <v>322163.01</v>
      </c>
      <c r="Q225" s="327">
        <v>322350</v>
      </c>
      <c r="R225" s="235">
        <v>3904</v>
      </c>
      <c r="S225" s="332">
        <f t="shared" si="120"/>
        <v>322163.01</v>
      </c>
      <c r="T225" s="327">
        <v>322350</v>
      </c>
      <c r="U225" s="235">
        <v>3904</v>
      </c>
      <c r="V225" s="332">
        <f t="shared" si="130"/>
        <v>322163.01</v>
      </c>
      <c r="W225" s="327">
        <f t="shared" si="131"/>
        <v>322350</v>
      </c>
      <c r="X225" s="235">
        <f t="shared" si="132"/>
        <v>3904</v>
      </c>
      <c r="Y225" s="332">
        <f t="shared" si="133"/>
        <v>322163.01</v>
      </c>
      <c r="Z225" s="327">
        <f t="shared" si="134"/>
        <v>322350</v>
      </c>
      <c r="AA225" s="235">
        <f t="shared" si="135"/>
        <v>3904</v>
      </c>
      <c r="AB225" s="332">
        <f t="shared" si="136"/>
        <v>322163.01</v>
      </c>
      <c r="AC225" s="327">
        <f t="shared" si="137"/>
        <v>322350</v>
      </c>
      <c r="AD225" s="235">
        <f t="shared" si="138"/>
        <v>3904</v>
      </c>
      <c r="AE225" s="332">
        <f t="shared" si="139"/>
        <v>322163.01</v>
      </c>
      <c r="AF225" s="327">
        <f t="shared" si="140"/>
        <v>322350</v>
      </c>
      <c r="AG225" s="235">
        <f t="shared" si="141"/>
        <v>3904</v>
      </c>
      <c r="AH225" s="332">
        <f t="shared" si="142"/>
        <v>322163.01</v>
      </c>
      <c r="AI225" s="327">
        <f t="shared" si="143"/>
        <v>322350</v>
      </c>
      <c r="AJ225" s="235">
        <f t="shared" si="144"/>
        <v>3904</v>
      </c>
    </row>
    <row r="226" spans="1:36" x14ac:dyDescent="0.2">
      <c r="A226" s="332">
        <f t="shared" si="118"/>
        <v>259375.01</v>
      </c>
      <c r="B226" s="330">
        <v>259526</v>
      </c>
      <c r="C226" s="331">
        <v>1658</v>
      </c>
      <c r="D226" s="332">
        <f t="shared" si="115"/>
        <v>259375.01</v>
      </c>
      <c r="E226" s="327">
        <f t="shared" si="116"/>
        <v>259526</v>
      </c>
      <c r="F226" s="235">
        <f t="shared" si="117"/>
        <v>1658</v>
      </c>
      <c r="G226" s="332">
        <f t="shared" si="121"/>
        <v>259375.01</v>
      </c>
      <c r="H226" s="327">
        <f t="shared" si="122"/>
        <v>259526</v>
      </c>
      <c r="I226" s="235">
        <f t="shared" si="123"/>
        <v>1658</v>
      </c>
      <c r="J226" s="332">
        <f t="shared" si="124"/>
        <v>259375.01</v>
      </c>
      <c r="K226" s="327">
        <f t="shared" si="125"/>
        <v>259526</v>
      </c>
      <c r="L226" s="235">
        <f t="shared" si="126"/>
        <v>1658</v>
      </c>
      <c r="M226" s="332">
        <f t="shared" si="127"/>
        <v>259375.01</v>
      </c>
      <c r="N226" s="327">
        <f t="shared" si="128"/>
        <v>259526</v>
      </c>
      <c r="O226" s="235">
        <f t="shared" si="129"/>
        <v>1658</v>
      </c>
      <c r="P226" s="332">
        <f t="shared" si="119"/>
        <v>322350.01</v>
      </c>
      <c r="Q226" s="327">
        <v>322537</v>
      </c>
      <c r="R226" s="235">
        <v>3504</v>
      </c>
      <c r="S226" s="332">
        <f t="shared" si="120"/>
        <v>322350.01</v>
      </c>
      <c r="T226" s="327">
        <v>322537</v>
      </c>
      <c r="U226" s="235">
        <v>3504</v>
      </c>
      <c r="V226" s="332">
        <f t="shared" si="130"/>
        <v>322350.01</v>
      </c>
      <c r="W226" s="327">
        <f t="shared" si="131"/>
        <v>322537</v>
      </c>
      <c r="X226" s="235">
        <f t="shared" si="132"/>
        <v>3504</v>
      </c>
      <c r="Y226" s="332">
        <f t="shared" si="133"/>
        <v>322350.01</v>
      </c>
      <c r="Z226" s="327">
        <f t="shared" si="134"/>
        <v>322537</v>
      </c>
      <c r="AA226" s="235">
        <f t="shared" si="135"/>
        <v>3504</v>
      </c>
      <c r="AB226" s="332">
        <f t="shared" si="136"/>
        <v>322350.01</v>
      </c>
      <c r="AC226" s="327">
        <f t="shared" si="137"/>
        <v>322537</v>
      </c>
      <c r="AD226" s="235">
        <f t="shared" si="138"/>
        <v>3504</v>
      </c>
      <c r="AE226" s="332">
        <f t="shared" si="139"/>
        <v>322350.01</v>
      </c>
      <c r="AF226" s="327">
        <f t="shared" si="140"/>
        <v>322537</v>
      </c>
      <c r="AG226" s="235">
        <f t="shared" si="141"/>
        <v>3504</v>
      </c>
      <c r="AH226" s="332">
        <f t="shared" si="142"/>
        <v>322350.01</v>
      </c>
      <c r="AI226" s="327">
        <f t="shared" si="143"/>
        <v>322537</v>
      </c>
      <c r="AJ226" s="235">
        <f t="shared" si="144"/>
        <v>3504</v>
      </c>
    </row>
    <row r="227" spans="1:36" x14ac:dyDescent="0.2">
      <c r="A227" s="332">
        <f t="shared" si="118"/>
        <v>259526.01</v>
      </c>
      <c r="B227" s="330">
        <v>259677.00000000003</v>
      </c>
      <c r="C227" s="331">
        <v>1420</v>
      </c>
      <c r="D227" s="332">
        <f t="shared" si="115"/>
        <v>259526.01</v>
      </c>
      <c r="E227" s="327">
        <f t="shared" si="116"/>
        <v>259677.00000000003</v>
      </c>
      <c r="F227" s="235">
        <f t="shared" si="117"/>
        <v>1420</v>
      </c>
      <c r="G227" s="332">
        <f t="shared" si="121"/>
        <v>259526.01</v>
      </c>
      <c r="H227" s="327">
        <f t="shared" si="122"/>
        <v>259677.00000000003</v>
      </c>
      <c r="I227" s="235">
        <f t="shared" si="123"/>
        <v>1420</v>
      </c>
      <c r="J227" s="332">
        <f t="shared" si="124"/>
        <v>259526.01</v>
      </c>
      <c r="K227" s="327">
        <f t="shared" si="125"/>
        <v>259677.00000000003</v>
      </c>
      <c r="L227" s="235">
        <f t="shared" si="126"/>
        <v>1420</v>
      </c>
      <c r="M227" s="332">
        <f t="shared" si="127"/>
        <v>259526.01</v>
      </c>
      <c r="N227" s="327">
        <f t="shared" si="128"/>
        <v>259677.00000000003</v>
      </c>
      <c r="O227" s="235">
        <f t="shared" si="129"/>
        <v>1420</v>
      </c>
      <c r="P227" s="332">
        <f t="shared" si="119"/>
        <v>322537.01</v>
      </c>
      <c r="Q227" s="327">
        <v>322724</v>
      </c>
      <c r="R227" s="235">
        <v>3104</v>
      </c>
      <c r="S227" s="332">
        <f t="shared" si="120"/>
        <v>322537.01</v>
      </c>
      <c r="T227" s="327">
        <v>322724</v>
      </c>
      <c r="U227" s="235">
        <v>3104</v>
      </c>
      <c r="V227" s="332">
        <f t="shared" si="130"/>
        <v>322537.01</v>
      </c>
      <c r="W227" s="327">
        <f t="shared" si="131"/>
        <v>322724</v>
      </c>
      <c r="X227" s="235">
        <f t="shared" si="132"/>
        <v>3104</v>
      </c>
      <c r="Y227" s="332">
        <f t="shared" si="133"/>
        <v>322537.01</v>
      </c>
      <c r="Z227" s="327">
        <f t="shared" si="134"/>
        <v>322724</v>
      </c>
      <c r="AA227" s="235">
        <f t="shared" si="135"/>
        <v>3104</v>
      </c>
      <c r="AB227" s="332">
        <f t="shared" si="136"/>
        <v>322537.01</v>
      </c>
      <c r="AC227" s="327">
        <f t="shared" si="137"/>
        <v>322724</v>
      </c>
      <c r="AD227" s="235">
        <f t="shared" si="138"/>
        <v>3104</v>
      </c>
      <c r="AE227" s="332">
        <f t="shared" si="139"/>
        <v>322537.01</v>
      </c>
      <c r="AF227" s="327">
        <f t="shared" si="140"/>
        <v>322724</v>
      </c>
      <c r="AG227" s="235">
        <f t="shared" si="141"/>
        <v>3104</v>
      </c>
      <c r="AH227" s="332">
        <f t="shared" si="142"/>
        <v>322537.01</v>
      </c>
      <c r="AI227" s="327">
        <f t="shared" si="143"/>
        <v>322724</v>
      </c>
      <c r="AJ227" s="235">
        <f t="shared" si="144"/>
        <v>3104</v>
      </c>
    </row>
    <row r="228" spans="1:36" x14ac:dyDescent="0.2">
      <c r="A228" s="332">
        <f t="shared" si="118"/>
        <v>259677.01000000004</v>
      </c>
      <c r="B228" s="330">
        <v>259827</v>
      </c>
      <c r="C228" s="331">
        <v>1184</v>
      </c>
      <c r="D228" s="332">
        <f t="shared" si="115"/>
        <v>259677.01000000004</v>
      </c>
      <c r="E228" s="327">
        <f t="shared" si="116"/>
        <v>259827</v>
      </c>
      <c r="F228" s="235">
        <f t="shared" si="117"/>
        <v>1184</v>
      </c>
      <c r="G228" s="332">
        <f t="shared" si="121"/>
        <v>259677.01000000004</v>
      </c>
      <c r="H228" s="327">
        <f t="shared" si="122"/>
        <v>259827</v>
      </c>
      <c r="I228" s="235">
        <f t="shared" si="123"/>
        <v>1184</v>
      </c>
      <c r="J228" s="332">
        <f t="shared" si="124"/>
        <v>259677.01000000004</v>
      </c>
      <c r="K228" s="327">
        <f t="shared" si="125"/>
        <v>259827</v>
      </c>
      <c r="L228" s="235">
        <f t="shared" si="126"/>
        <v>1184</v>
      </c>
      <c r="M228" s="332">
        <f t="shared" si="127"/>
        <v>259677.01000000004</v>
      </c>
      <c r="N228" s="327">
        <f t="shared" si="128"/>
        <v>259827</v>
      </c>
      <c r="O228" s="235">
        <f t="shared" si="129"/>
        <v>1184</v>
      </c>
      <c r="P228" s="332">
        <f t="shared" si="119"/>
        <v>322724.01</v>
      </c>
      <c r="Q228" s="327">
        <v>322911</v>
      </c>
      <c r="R228" s="235">
        <v>2704</v>
      </c>
      <c r="S228" s="332">
        <f t="shared" si="120"/>
        <v>322724.01</v>
      </c>
      <c r="T228" s="327">
        <v>322911</v>
      </c>
      <c r="U228" s="235">
        <v>2704</v>
      </c>
      <c r="V228" s="332">
        <f t="shared" si="130"/>
        <v>322724.01</v>
      </c>
      <c r="W228" s="327">
        <f t="shared" si="131"/>
        <v>322911</v>
      </c>
      <c r="X228" s="235">
        <f t="shared" si="132"/>
        <v>2704</v>
      </c>
      <c r="Y228" s="332">
        <f t="shared" si="133"/>
        <v>322724.01</v>
      </c>
      <c r="Z228" s="327">
        <f t="shared" si="134"/>
        <v>322911</v>
      </c>
      <c r="AA228" s="235">
        <f t="shared" si="135"/>
        <v>2704</v>
      </c>
      <c r="AB228" s="332">
        <f t="shared" si="136"/>
        <v>322724.01</v>
      </c>
      <c r="AC228" s="327">
        <f t="shared" si="137"/>
        <v>322911</v>
      </c>
      <c r="AD228" s="235">
        <f t="shared" si="138"/>
        <v>2704</v>
      </c>
      <c r="AE228" s="332">
        <f t="shared" si="139"/>
        <v>322724.01</v>
      </c>
      <c r="AF228" s="327">
        <f t="shared" si="140"/>
        <v>322911</v>
      </c>
      <c r="AG228" s="235">
        <f t="shared" si="141"/>
        <v>2704</v>
      </c>
      <c r="AH228" s="332">
        <f t="shared" si="142"/>
        <v>322724.01</v>
      </c>
      <c r="AI228" s="327">
        <f t="shared" si="143"/>
        <v>322911</v>
      </c>
      <c r="AJ228" s="235">
        <f t="shared" si="144"/>
        <v>2704</v>
      </c>
    </row>
    <row r="229" spans="1:36" x14ac:dyDescent="0.2">
      <c r="A229" s="332">
        <f t="shared" si="118"/>
        <v>259827.01</v>
      </c>
      <c r="B229" s="330">
        <v>259978</v>
      </c>
      <c r="C229" s="331">
        <v>946</v>
      </c>
      <c r="D229" s="332">
        <f t="shared" si="115"/>
        <v>259827.01</v>
      </c>
      <c r="E229" s="327">
        <f t="shared" si="116"/>
        <v>259978</v>
      </c>
      <c r="F229" s="235">
        <f t="shared" si="117"/>
        <v>946</v>
      </c>
      <c r="G229" s="332">
        <f t="shared" si="121"/>
        <v>259827.01</v>
      </c>
      <c r="H229" s="327">
        <f t="shared" si="122"/>
        <v>259978</v>
      </c>
      <c r="I229" s="235">
        <f t="shared" si="123"/>
        <v>946</v>
      </c>
      <c r="J229" s="332">
        <f t="shared" si="124"/>
        <v>259827.01</v>
      </c>
      <c r="K229" s="327">
        <f t="shared" si="125"/>
        <v>259978</v>
      </c>
      <c r="L229" s="235">
        <f t="shared" si="126"/>
        <v>946</v>
      </c>
      <c r="M229" s="332">
        <f t="shared" si="127"/>
        <v>259827.01</v>
      </c>
      <c r="N229" s="327">
        <f t="shared" si="128"/>
        <v>259978</v>
      </c>
      <c r="O229" s="235">
        <f t="shared" si="129"/>
        <v>946</v>
      </c>
      <c r="P229" s="332">
        <f t="shared" si="119"/>
        <v>322911.01</v>
      </c>
      <c r="Q229" s="327">
        <v>323099</v>
      </c>
      <c r="R229" s="235">
        <v>2305</v>
      </c>
      <c r="S229" s="332">
        <f t="shared" si="120"/>
        <v>322911.01</v>
      </c>
      <c r="T229" s="327">
        <v>323099</v>
      </c>
      <c r="U229" s="235">
        <v>2305</v>
      </c>
      <c r="V229" s="332">
        <f t="shared" si="130"/>
        <v>322911.01</v>
      </c>
      <c r="W229" s="327">
        <f t="shared" si="131"/>
        <v>323099</v>
      </c>
      <c r="X229" s="235">
        <f t="shared" si="132"/>
        <v>2305</v>
      </c>
      <c r="Y229" s="332">
        <f t="shared" si="133"/>
        <v>322911.01</v>
      </c>
      <c r="Z229" s="327">
        <f t="shared" si="134"/>
        <v>323099</v>
      </c>
      <c r="AA229" s="235">
        <f t="shared" si="135"/>
        <v>2305</v>
      </c>
      <c r="AB229" s="332">
        <f t="shared" si="136"/>
        <v>322911.01</v>
      </c>
      <c r="AC229" s="327">
        <f t="shared" si="137"/>
        <v>323099</v>
      </c>
      <c r="AD229" s="235">
        <f t="shared" si="138"/>
        <v>2305</v>
      </c>
      <c r="AE229" s="332">
        <f t="shared" si="139"/>
        <v>322911.01</v>
      </c>
      <c r="AF229" s="327">
        <f t="shared" si="140"/>
        <v>323099</v>
      </c>
      <c r="AG229" s="235">
        <f t="shared" si="141"/>
        <v>2305</v>
      </c>
      <c r="AH229" s="332">
        <f t="shared" si="142"/>
        <v>322911.01</v>
      </c>
      <c r="AI229" s="327">
        <f t="shared" si="143"/>
        <v>323099</v>
      </c>
      <c r="AJ229" s="235">
        <f t="shared" si="144"/>
        <v>2305</v>
      </c>
    </row>
    <row r="230" spans="1:36" x14ac:dyDescent="0.2">
      <c r="A230" s="332">
        <f t="shared" si="118"/>
        <v>259978.01</v>
      </c>
      <c r="B230" s="330">
        <v>260129.00000000003</v>
      </c>
      <c r="C230" s="331">
        <v>709</v>
      </c>
      <c r="D230" s="332">
        <f t="shared" si="115"/>
        <v>259978.01</v>
      </c>
      <c r="E230" s="327">
        <f t="shared" si="116"/>
        <v>260129.00000000003</v>
      </c>
      <c r="F230" s="235">
        <f t="shared" si="117"/>
        <v>709</v>
      </c>
      <c r="G230" s="332">
        <f t="shared" si="121"/>
        <v>259978.01</v>
      </c>
      <c r="H230" s="327">
        <f t="shared" si="122"/>
        <v>260129.00000000003</v>
      </c>
      <c r="I230" s="235">
        <f t="shared" si="123"/>
        <v>709</v>
      </c>
      <c r="J230" s="332">
        <f t="shared" si="124"/>
        <v>259978.01</v>
      </c>
      <c r="K230" s="327">
        <f t="shared" si="125"/>
        <v>260129.00000000003</v>
      </c>
      <c r="L230" s="235">
        <f t="shared" si="126"/>
        <v>709</v>
      </c>
      <c r="M230" s="332">
        <f t="shared" si="127"/>
        <v>259978.01</v>
      </c>
      <c r="N230" s="327">
        <f t="shared" si="128"/>
        <v>260129.00000000003</v>
      </c>
      <c r="O230" s="235">
        <f t="shared" si="129"/>
        <v>709</v>
      </c>
      <c r="P230" s="332">
        <f t="shared" si="119"/>
        <v>323099.01</v>
      </c>
      <c r="Q230" s="327">
        <v>323286</v>
      </c>
      <c r="R230" s="235">
        <v>1906</v>
      </c>
      <c r="S230" s="332">
        <f t="shared" si="120"/>
        <v>323099.01</v>
      </c>
      <c r="T230" s="327">
        <v>323286</v>
      </c>
      <c r="U230" s="235">
        <v>1906</v>
      </c>
      <c r="V230" s="332">
        <f t="shared" si="130"/>
        <v>323099.01</v>
      </c>
      <c r="W230" s="327">
        <f t="shared" si="131"/>
        <v>323286</v>
      </c>
      <c r="X230" s="235">
        <f t="shared" si="132"/>
        <v>1906</v>
      </c>
      <c r="Y230" s="332">
        <f t="shared" si="133"/>
        <v>323099.01</v>
      </c>
      <c r="Z230" s="327">
        <f t="shared" si="134"/>
        <v>323286</v>
      </c>
      <c r="AA230" s="235">
        <f t="shared" si="135"/>
        <v>1906</v>
      </c>
      <c r="AB230" s="332">
        <f t="shared" si="136"/>
        <v>323099.01</v>
      </c>
      <c r="AC230" s="327">
        <f t="shared" si="137"/>
        <v>323286</v>
      </c>
      <c r="AD230" s="235">
        <f t="shared" si="138"/>
        <v>1906</v>
      </c>
      <c r="AE230" s="332">
        <f t="shared" si="139"/>
        <v>323099.01</v>
      </c>
      <c r="AF230" s="327">
        <f t="shared" si="140"/>
        <v>323286</v>
      </c>
      <c r="AG230" s="235">
        <f t="shared" si="141"/>
        <v>1906</v>
      </c>
      <c r="AH230" s="332">
        <f t="shared" si="142"/>
        <v>323099.01</v>
      </c>
      <c r="AI230" s="327">
        <f t="shared" si="143"/>
        <v>323286</v>
      </c>
      <c r="AJ230" s="235">
        <f t="shared" si="144"/>
        <v>1906</v>
      </c>
    </row>
    <row r="231" spans="1:36" x14ac:dyDescent="0.2">
      <c r="A231" s="332">
        <f t="shared" si="118"/>
        <v>260129.01000000004</v>
      </c>
      <c r="B231" s="330">
        <v>260279</v>
      </c>
      <c r="C231" s="331">
        <v>473</v>
      </c>
      <c r="D231" s="332">
        <f t="shared" si="115"/>
        <v>260129.01000000004</v>
      </c>
      <c r="E231" s="327">
        <f t="shared" si="116"/>
        <v>260279</v>
      </c>
      <c r="F231" s="235">
        <f t="shared" si="117"/>
        <v>473</v>
      </c>
      <c r="G231" s="332">
        <f t="shared" si="121"/>
        <v>260129.01000000004</v>
      </c>
      <c r="H231" s="327">
        <f t="shared" si="122"/>
        <v>260279</v>
      </c>
      <c r="I231" s="235">
        <f t="shared" si="123"/>
        <v>473</v>
      </c>
      <c r="J231" s="332">
        <f t="shared" si="124"/>
        <v>260129.01000000004</v>
      </c>
      <c r="K231" s="327">
        <f t="shared" si="125"/>
        <v>260279</v>
      </c>
      <c r="L231" s="235">
        <f t="shared" si="126"/>
        <v>473</v>
      </c>
      <c r="M231" s="332">
        <f t="shared" si="127"/>
        <v>260129.01000000004</v>
      </c>
      <c r="N231" s="327">
        <f t="shared" si="128"/>
        <v>260279</v>
      </c>
      <c r="O231" s="235">
        <f t="shared" si="129"/>
        <v>473</v>
      </c>
      <c r="P231" s="332">
        <f t="shared" si="119"/>
        <v>323286.01</v>
      </c>
      <c r="Q231" s="327">
        <v>323473</v>
      </c>
      <c r="R231" s="235">
        <v>1507</v>
      </c>
      <c r="S231" s="332">
        <f t="shared" si="120"/>
        <v>323286.01</v>
      </c>
      <c r="T231" s="327">
        <v>323473</v>
      </c>
      <c r="U231" s="235">
        <v>1507</v>
      </c>
      <c r="V231" s="332">
        <f t="shared" si="130"/>
        <v>323286.01</v>
      </c>
      <c r="W231" s="327">
        <f t="shared" si="131"/>
        <v>323473</v>
      </c>
      <c r="X231" s="235">
        <f t="shared" si="132"/>
        <v>1507</v>
      </c>
      <c r="Y231" s="332">
        <f t="shared" si="133"/>
        <v>323286.01</v>
      </c>
      <c r="Z231" s="327">
        <f t="shared" si="134"/>
        <v>323473</v>
      </c>
      <c r="AA231" s="235">
        <f t="shared" si="135"/>
        <v>1507</v>
      </c>
      <c r="AB231" s="332">
        <f t="shared" si="136"/>
        <v>323286.01</v>
      </c>
      <c r="AC231" s="327">
        <f t="shared" si="137"/>
        <v>323473</v>
      </c>
      <c r="AD231" s="235">
        <f t="shared" si="138"/>
        <v>1507</v>
      </c>
      <c r="AE231" s="332">
        <f t="shared" si="139"/>
        <v>323286.01</v>
      </c>
      <c r="AF231" s="327">
        <f t="shared" si="140"/>
        <v>323473</v>
      </c>
      <c r="AG231" s="235">
        <f t="shared" si="141"/>
        <v>1507</v>
      </c>
      <c r="AH231" s="332">
        <f t="shared" si="142"/>
        <v>323286.01</v>
      </c>
      <c r="AI231" s="327">
        <f t="shared" si="143"/>
        <v>323473</v>
      </c>
      <c r="AJ231" s="235">
        <f t="shared" si="144"/>
        <v>1507</v>
      </c>
    </row>
    <row r="232" spans="1:36" x14ac:dyDescent="0.2">
      <c r="A232" s="332">
        <f t="shared" si="118"/>
        <v>260279.01</v>
      </c>
      <c r="B232" s="330">
        <v>260430</v>
      </c>
      <c r="C232" s="331">
        <v>236</v>
      </c>
      <c r="D232" s="332">
        <f t="shared" si="115"/>
        <v>260279.01</v>
      </c>
      <c r="E232" s="327">
        <f t="shared" si="116"/>
        <v>260430</v>
      </c>
      <c r="F232" s="235">
        <f t="shared" si="117"/>
        <v>236</v>
      </c>
      <c r="G232" s="332">
        <f t="shared" si="121"/>
        <v>260279.01</v>
      </c>
      <c r="H232" s="327">
        <f t="shared" si="122"/>
        <v>260430</v>
      </c>
      <c r="I232" s="235">
        <f t="shared" si="123"/>
        <v>236</v>
      </c>
      <c r="J232" s="332">
        <f t="shared" si="124"/>
        <v>260279.01</v>
      </c>
      <c r="K232" s="327">
        <f t="shared" si="125"/>
        <v>260430</v>
      </c>
      <c r="L232" s="235">
        <f t="shared" si="126"/>
        <v>236</v>
      </c>
      <c r="M232" s="332">
        <f t="shared" si="127"/>
        <v>260279.01</v>
      </c>
      <c r="N232" s="327">
        <f t="shared" si="128"/>
        <v>260430</v>
      </c>
      <c r="O232" s="235">
        <f t="shared" si="129"/>
        <v>236</v>
      </c>
      <c r="P232" s="332">
        <f t="shared" si="119"/>
        <v>323473.01</v>
      </c>
      <c r="Q232" s="327">
        <v>323660</v>
      </c>
      <c r="R232" s="235">
        <v>1109</v>
      </c>
      <c r="S232" s="332">
        <f t="shared" si="120"/>
        <v>323473.01</v>
      </c>
      <c r="T232" s="327">
        <v>323660</v>
      </c>
      <c r="U232" s="235">
        <v>1109</v>
      </c>
      <c r="V232" s="332">
        <f t="shared" si="130"/>
        <v>323473.01</v>
      </c>
      <c r="W232" s="327">
        <f t="shared" si="131"/>
        <v>323660</v>
      </c>
      <c r="X232" s="235">
        <f t="shared" si="132"/>
        <v>1109</v>
      </c>
      <c r="Y232" s="332">
        <f t="shared" si="133"/>
        <v>323473.01</v>
      </c>
      <c r="Z232" s="327">
        <f t="shared" si="134"/>
        <v>323660</v>
      </c>
      <c r="AA232" s="235">
        <f t="shared" si="135"/>
        <v>1109</v>
      </c>
      <c r="AB232" s="332">
        <f t="shared" si="136"/>
        <v>323473.01</v>
      </c>
      <c r="AC232" s="327">
        <f t="shared" si="137"/>
        <v>323660</v>
      </c>
      <c r="AD232" s="235">
        <f t="shared" si="138"/>
        <v>1109</v>
      </c>
      <c r="AE232" s="332">
        <f t="shared" si="139"/>
        <v>323473.01</v>
      </c>
      <c r="AF232" s="327">
        <f t="shared" si="140"/>
        <v>323660</v>
      </c>
      <c r="AG232" s="235">
        <f t="shared" si="141"/>
        <v>1109</v>
      </c>
      <c r="AH232" s="332">
        <f t="shared" si="142"/>
        <v>323473.01</v>
      </c>
      <c r="AI232" s="327">
        <f t="shared" si="143"/>
        <v>323660</v>
      </c>
      <c r="AJ232" s="235">
        <f t="shared" si="144"/>
        <v>1109</v>
      </c>
    </row>
    <row r="233" spans="1:36" x14ac:dyDescent="0.2">
      <c r="A233" s="332">
        <f t="shared" si="118"/>
        <v>260430.01</v>
      </c>
      <c r="B233" s="330">
        <v>260579.99999999997</v>
      </c>
      <c r="C233" s="331">
        <v>0</v>
      </c>
      <c r="D233" s="332">
        <f t="shared" si="115"/>
        <v>260430.01</v>
      </c>
      <c r="E233" s="327">
        <f t="shared" si="116"/>
        <v>260579.99999999997</v>
      </c>
      <c r="F233" s="235">
        <f t="shared" si="117"/>
        <v>0</v>
      </c>
      <c r="G233" s="332">
        <f t="shared" si="121"/>
        <v>260430.01</v>
      </c>
      <c r="H233" s="327">
        <f t="shared" si="122"/>
        <v>260579.99999999997</v>
      </c>
      <c r="I233" s="235">
        <f t="shared" si="123"/>
        <v>0</v>
      </c>
      <c r="J233" s="332">
        <f t="shared" si="124"/>
        <v>260430.01</v>
      </c>
      <c r="K233" s="327">
        <f t="shared" si="125"/>
        <v>260579.99999999997</v>
      </c>
      <c r="L233" s="235">
        <f t="shared" si="126"/>
        <v>0</v>
      </c>
      <c r="M233" s="332">
        <f t="shared" si="127"/>
        <v>260430.01</v>
      </c>
      <c r="N233" s="327">
        <f t="shared" si="128"/>
        <v>260579.99999999997</v>
      </c>
      <c r="O233" s="235">
        <f t="shared" si="129"/>
        <v>0</v>
      </c>
      <c r="P233" s="332">
        <f t="shared" si="119"/>
        <v>323660.01</v>
      </c>
      <c r="Q233" s="327">
        <v>323847</v>
      </c>
      <c r="R233" s="235">
        <v>711</v>
      </c>
      <c r="S233" s="332">
        <f t="shared" si="120"/>
        <v>323660.01</v>
      </c>
      <c r="T233" s="327">
        <v>323847</v>
      </c>
      <c r="U233" s="235">
        <v>711</v>
      </c>
      <c r="V233" s="332">
        <f t="shared" si="130"/>
        <v>323660.01</v>
      </c>
      <c r="W233" s="327">
        <f t="shared" si="131"/>
        <v>323847</v>
      </c>
      <c r="X233" s="235">
        <f t="shared" si="132"/>
        <v>711</v>
      </c>
      <c r="Y233" s="332">
        <f t="shared" si="133"/>
        <v>323660.01</v>
      </c>
      <c r="Z233" s="327">
        <f t="shared" si="134"/>
        <v>323847</v>
      </c>
      <c r="AA233" s="235">
        <f t="shared" si="135"/>
        <v>711</v>
      </c>
      <c r="AB233" s="332">
        <f t="shared" si="136"/>
        <v>323660.01</v>
      </c>
      <c r="AC233" s="327">
        <f t="shared" si="137"/>
        <v>323847</v>
      </c>
      <c r="AD233" s="235">
        <f t="shared" si="138"/>
        <v>711</v>
      </c>
      <c r="AE233" s="332">
        <f t="shared" si="139"/>
        <v>323660.01</v>
      </c>
      <c r="AF233" s="327">
        <f t="shared" si="140"/>
        <v>323847</v>
      </c>
      <c r="AG233" s="235">
        <f t="shared" si="141"/>
        <v>711</v>
      </c>
      <c r="AH233" s="332">
        <f t="shared" si="142"/>
        <v>323660.01</v>
      </c>
      <c r="AI233" s="327">
        <f t="shared" si="143"/>
        <v>323847</v>
      </c>
      <c r="AJ233" s="235">
        <f t="shared" si="144"/>
        <v>711</v>
      </c>
    </row>
    <row r="234" spans="1:36" x14ac:dyDescent="0.2">
      <c r="A234" s="332"/>
      <c r="B234" s="330"/>
      <c r="C234" s="331"/>
      <c r="D234" s="332"/>
      <c r="E234" s="327"/>
      <c r="F234" s="235"/>
      <c r="G234" s="337"/>
      <c r="H234" s="165"/>
      <c r="I234" s="336"/>
      <c r="M234" s="337"/>
      <c r="N234" s="165"/>
      <c r="O234" s="336"/>
      <c r="P234" s="332">
        <f t="shared" si="119"/>
        <v>323847.01</v>
      </c>
      <c r="Q234" s="330">
        <v>324182</v>
      </c>
      <c r="R234" s="235">
        <f t="shared" ref="R234" si="145">+O234</f>
        <v>0</v>
      </c>
      <c r="S234" s="332">
        <f t="shared" si="120"/>
        <v>323847.01</v>
      </c>
      <c r="T234" s="330">
        <v>324182</v>
      </c>
      <c r="U234" s="235">
        <f t="shared" ref="U234" si="146">+R234</f>
        <v>0</v>
      </c>
      <c r="V234" s="332">
        <f t="shared" si="130"/>
        <v>323847.01</v>
      </c>
      <c r="W234" s="327">
        <f t="shared" si="131"/>
        <v>324182</v>
      </c>
      <c r="X234" s="386">
        <f t="shared" si="132"/>
        <v>0</v>
      </c>
      <c r="Y234" s="332">
        <f t="shared" si="133"/>
        <v>323847.01</v>
      </c>
      <c r="Z234" s="330">
        <f t="shared" si="134"/>
        <v>324182</v>
      </c>
      <c r="AA234" s="331">
        <f t="shared" si="135"/>
        <v>0</v>
      </c>
      <c r="AB234" s="332">
        <f t="shared" si="136"/>
        <v>323847.01</v>
      </c>
      <c r="AC234" s="330">
        <f t="shared" si="137"/>
        <v>324182</v>
      </c>
      <c r="AD234" s="331">
        <f t="shared" si="138"/>
        <v>0</v>
      </c>
      <c r="AE234" s="332">
        <f t="shared" si="139"/>
        <v>323847.01</v>
      </c>
      <c r="AF234" s="330">
        <f t="shared" si="140"/>
        <v>324182</v>
      </c>
      <c r="AG234" s="331">
        <f t="shared" si="141"/>
        <v>0</v>
      </c>
      <c r="AH234" s="332">
        <f t="shared" si="142"/>
        <v>323847.01</v>
      </c>
      <c r="AI234" s="330">
        <f t="shared" si="143"/>
        <v>324182</v>
      </c>
      <c r="AJ234" s="331">
        <f t="shared" si="144"/>
        <v>0</v>
      </c>
    </row>
    <row r="235" spans="1:36" x14ac:dyDescent="0.2">
      <c r="A235" s="332"/>
      <c r="B235" s="330"/>
      <c r="C235" s="331"/>
      <c r="G235" s="337"/>
      <c r="H235" s="165"/>
      <c r="I235" s="336"/>
      <c r="M235" s="337"/>
      <c r="N235" s="165"/>
      <c r="O235" s="336"/>
      <c r="S235" s="332"/>
      <c r="T235" s="165"/>
      <c r="U235" s="336"/>
      <c r="Y235" s="332"/>
      <c r="Z235" s="330"/>
      <c r="AA235" s="331"/>
      <c r="AB235" s="332"/>
      <c r="AC235" s="330"/>
      <c r="AD235" s="331"/>
      <c r="AE235" s="332"/>
      <c r="AF235" s="330"/>
      <c r="AG235" s="331"/>
      <c r="AH235" s="332"/>
      <c r="AI235" s="330"/>
      <c r="AJ235" s="331"/>
    </row>
    <row r="236" spans="1:36" x14ac:dyDescent="0.2">
      <c r="A236" s="332"/>
      <c r="B236" s="330"/>
      <c r="C236" s="334"/>
      <c r="G236" s="337"/>
      <c r="H236" s="165"/>
      <c r="I236" s="336"/>
      <c r="M236" s="337"/>
      <c r="N236" s="165"/>
      <c r="O236" s="336"/>
      <c r="S236" s="332"/>
      <c r="T236" s="165"/>
      <c r="U236" s="336"/>
      <c r="Y236" s="332"/>
      <c r="Z236" s="330"/>
      <c r="AA236" s="334"/>
      <c r="AB236" s="332"/>
      <c r="AC236" s="330"/>
      <c r="AD236" s="334"/>
      <c r="AE236" s="332"/>
      <c r="AF236" s="330"/>
      <c r="AG236" s="334"/>
      <c r="AH236" s="332"/>
      <c r="AI236" s="330"/>
      <c r="AJ236" s="334"/>
    </row>
    <row r="237" spans="1:36" x14ac:dyDescent="0.2">
      <c r="A237" s="332"/>
      <c r="B237" s="330"/>
      <c r="C237" s="334"/>
      <c r="G237" s="337"/>
      <c r="H237" s="165"/>
      <c r="I237" s="336"/>
      <c r="M237" s="337"/>
      <c r="N237" s="165"/>
      <c r="O237" s="336"/>
      <c r="S237" s="332"/>
      <c r="T237" s="165"/>
      <c r="U237" s="336"/>
      <c r="Y237" s="332"/>
      <c r="Z237" s="330"/>
      <c r="AA237" s="334"/>
      <c r="AB237" s="332"/>
      <c r="AC237" s="330"/>
      <c r="AD237" s="334"/>
      <c r="AE237" s="332"/>
      <c r="AF237" s="330"/>
      <c r="AG237" s="334"/>
      <c r="AH237" s="332"/>
      <c r="AI237" s="330"/>
      <c r="AJ237" s="334"/>
    </row>
    <row r="238" spans="1:36" x14ac:dyDescent="0.2">
      <c r="A238" s="332"/>
      <c r="B238" s="330"/>
      <c r="C238" s="334"/>
      <c r="G238" s="337"/>
      <c r="H238" s="165"/>
      <c r="I238" s="336"/>
      <c r="M238" s="337"/>
      <c r="N238" s="165"/>
      <c r="O238" s="336"/>
      <c r="S238" s="332"/>
      <c r="T238" s="165"/>
      <c r="U238" s="336"/>
      <c r="Y238" s="332"/>
      <c r="Z238" s="330"/>
      <c r="AA238" s="334"/>
      <c r="AB238" s="332"/>
      <c r="AC238" s="330"/>
      <c r="AD238" s="334"/>
      <c r="AE238" s="332"/>
      <c r="AF238" s="330"/>
      <c r="AG238" s="334"/>
      <c r="AH238" s="332"/>
      <c r="AI238" s="330"/>
      <c r="AJ238" s="334"/>
    </row>
    <row r="239" spans="1:36" x14ac:dyDescent="0.2">
      <c r="A239" s="332"/>
      <c r="B239" s="330"/>
      <c r="C239" s="334"/>
      <c r="G239" s="337"/>
      <c r="H239" s="165"/>
      <c r="I239" s="336"/>
      <c r="M239" s="337"/>
      <c r="N239" s="165"/>
      <c r="O239" s="336"/>
      <c r="S239" s="332"/>
      <c r="T239" s="165"/>
      <c r="U239" s="336"/>
      <c r="Y239" s="332"/>
      <c r="Z239" s="330"/>
      <c r="AA239" s="334"/>
      <c r="AB239" s="332"/>
      <c r="AC239" s="330"/>
      <c r="AD239" s="334"/>
      <c r="AE239" s="332"/>
      <c r="AF239" s="330"/>
      <c r="AG239" s="334"/>
      <c r="AH239" s="332"/>
      <c r="AI239" s="330"/>
      <c r="AJ239" s="334"/>
    </row>
    <row r="240" spans="1:36" x14ac:dyDescent="0.2">
      <c r="A240" s="332"/>
      <c r="B240" s="330"/>
      <c r="C240" s="334"/>
      <c r="G240" s="337"/>
      <c r="H240" s="165"/>
      <c r="I240" s="336"/>
      <c r="M240" s="337"/>
      <c r="N240" s="165"/>
      <c r="O240" s="336"/>
      <c r="S240" s="332"/>
      <c r="T240" s="165"/>
      <c r="U240" s="336"/>
      <c r="Y240" s="332"/>
      <c r="Z240" s="330"/>
      <c r="AA240" s="334"/>
      <c r="AB240" s="332"/>
      <c r="AC240" s="330"/>
      <c r="AD240" s="334"/>
      <c r="AE240" s="332"/>
      <c r="AF240" s="330"/>
      <c r="AG240" s="334"/>
      <c r="AH240" s="332"/>
      <c r="AI240" s="330"/>
      <c r="AJ240" s="334"/>
    </row>
    <row r="241" spans="1:36" x14ac:dyDescent="0.2">
      <c r="A241" s="332"/>
      <c r="B241" s="330"/>
      <c r="C241" s="334"/>
      <c r="G241" s="337"/>
      <c r="H241" s="165"/>
      <c r="I241" s="336"/>
      <c r="M241" s="337"/>
      <c r="N241" s="165"/>
      <c r="O241" s="336"/>
      <c r="S241" s="332"/>
      <c r="T241" s="165"/>
      <c r="U241" s="336"/>
      <c r="Y241" s="332"/>
      <c r="Z241" s="330"/>
      <c r="AA241" s="334"/>
      <c r="AB241" s="332"/>
      <c r="AC241" s="330"/>
      <c r="AD241" s="334"/>
      <c r="AE241" s="332"/>
      <c r="AF241" s="330"/>
      <c r="AG241" s="334"/>
      <c r="AH241" s="332"/>
      <c r="AI241" s="330"/>
      <c r="AJ241" s="334"/>
    </row>
    <row r="242" spans="1:36" x14ac:dyDescent="0.2">
      <c r="A242" s="332"/>
      <c r="B242" s="330"/>
      <c r="C242" s="334"/>
      <c r="G242" s="337"/>
      <c r="H242" s="165"/>
      <c r="I242" s="336"/>
      <c r="M242" s="337"/>
      <c r="N242" s="165"/>
      <c r="O242" s="336"/>
      <c r="S242" s="332"/>
      <c r="T242" s="165"/>
      <c r="U242" s="336"/>
      <c r="Y242" s="332"/>
      <c r="Z242" s="330"/>
      <c r="AA242" s="334"/>
      <c r="AB242" s="332"/>
      <c r="AC242" s="330"/>
      <c r="AD242" s="334"/>
      <c r="AE242" s="332"/>
      <c r="AF242" s="330"/>
      <c r="AG242" s="334"/>
      <c r="AH242" s="332"/>
      <c r="AI242" s="330"/>
      <c r="AJ242" s="334"/>
    </row>
    <row r="243" spans="1:36" x14ac:dyDescent="0.2">
      <c r="A243" s="332"/>
      <c r="B243" s="330"/>
      <c r="C243" s="334"/>
      <c r="G243" s="337"/>
      <c r="H243" s="165"/>
      <c r="I243" s="336"/>
      <c r="M243" s="337"/>
      <c r="N243" s="165"/>
      <c r="O243" s="336"/>
      <c r="S243" s="332"/>
      <c r="T243" s="165"/>
      <c r="U243" s="336"/>
      <c r="Y243" s="332"/>
      <c r="Z243" s="330"/>
      <c r="AA243" s="334"/>
      <c r="AB243" s="332"/>
      <c r="AC243" s="330"/>
      <c r="AD243" s="334"/>
      <c r="AE243" s="332"/>
      <c r="AF243" s="330"/>
      <c r="AG243" s="334"/>
      <c r="AH243" s="332"/>
      <c r="AI243" s="330"/>
      <c r="AJ243" s="334"/>
    </row>
    <row r="244" spans="1:36" x14ac:dyDescent="0.2">
      <c r="A244" s="332"/>
      <c r="B244" s="330"/>
      <c r="C244" s="334"/>
      <c r="G244" s="337"/>
      <c r="H244" s="165"/>
      <c r="I244" s="336"/>
      <c r="M244" s="337"/>
      <c r="N244" s="165"/>
      <c r="O244" s="336"/>
      <c r="S244" s="332"/>
      <c r="T244" s="165"/>
      <c r="U244" s="336"/>
      <c r="Y244" s="332"/>
      <c r="Z244" s="330"/>
      <c r="AA244" s="334"/>
      <c r="AB244" s="332"/>
      <c r="AC244" s="330"/>
      <c r="AD244" s="334"/>
      <c r="AE244" s="332"/>
      <c r="AF244" s="330"/>
      <c r="AG244" s="334"/>
      <c r="AH244" s="332"/>
      <c r="AI244" s="330"/>
      <c r="AJ244" s="334"/>
    </row>
    <row r="245" spans="1:36" x14ac:dyDescent="0.2">
      <c r="A245" s="332"/>
      <c r="B245" s="330"/>
      <c r="C245" s="334"/>
      <c r="G245" s="337"/>
      <c r="H245" s="165"/>
      <c r="I245" s="336"/>
      <c r="M245" s="337"/>
      <c r="N245" s="165"/>
      <c r="O245" s="336"/>
      <c r="S245" s="332"/>
      <c r="T245" s="165"/>
      <c r="U245" s="336"/>
      <c r="Y245" s="332"/>
      <c r="Z245" s="330"/>
      <c r="AA245" s="334"/>
      <c r="AB245" s="332"/>
      <c r="AC245" s="330"/>
      <c r="AD245" s="334"/>
      <c r="AE245" s="332"/>
      <c r="AF245" s="330"/>
      <c r="AG245" s="334"/>
      <c r="AH245" s="332"/>
      <c r="AI245" s="330"/>
      <c r="AJ245" s="334"/>
    </row>
    <row r="246" spans="1:36" x14ac:dyDescent="0.2">
      <c r="A246" s="332"/>
      <c r="B246" s="330"/>
      <c r="C246" s="334"/>
      <c r="G246" s="337"/>
      <c r="H246" s="165"/>
      <c r="I246" s="336"/>
      <c r="M246" s="337"/>
      <c r="N246" s="165"/>
      <c r="O246" s="336"/>
      <c r="S246" s="337"/>
      <c r="T246" s="165"/>
      <c r="U246" s="336"/>
      <c r="Y246" s="332"/>
      <c r="Z246" s="330"/>
      <c r="AA246" s="334"/>
      <c r="AB246" s="332"/>
      <c r="AC246" s="330"/>
      <c r="AD246" s="334"/>
      <c r="AE246" s="332"/>
      <c r="AF246" s="330"/>
      <c r="AG246" s="334"/>
      <c r="AH246" s="332"/>
      <c r="AI246" s="330"/>
      <c r="AJ246" s="334"/>
    </row>
    <row r="247" spans="1:36" x14ac:dyDescent="0.2">
      <c r="A247" s="332"/>
      <c r="B247" s="330"/>
      <c r="C247" s="334"/>
      <c r="G247" s="337"/>
      <c r="H247" s="165"/>
      <c r="I247" s="336"/>
      <c r="M247" s="337"/>
      <c r="N247" s="165"/>
      <c r="O247" s="336"/>
      <c r="S247" s="337"/>
      <c r="T247" s="165"/>
      <c r="U247" s="336"/>
      <c r="Y247" s="332"/>
      <c r="Z247" s="330"/>
      <c r="AA247" s="334"/>
      <c r="AB247" s="332"/>
      <c r="AC247" s="330"/>
      <c r="AD247" s="334"/>
      <c r="AE247" s="332"/>
      <c r="AF247" s="330"/>
      <c r="AG247" s="334"/>
      <c r="AH247" s="332"/>
      <c r="AI247" s="330"/>
      <c r="AJ247" s="334"/>
    </row>
    <row r="248" spans="1:36" x14ac:dyDescent="0.2">
      <c r="A248" s="332"/>
      <c r="B248" s="330"/>
      <c r="C248" s="335"/>
      <c r="G248" s="337"/>
      <c r="H248" s="165"/>
      <c r="I248" s="336"/>
      <c r="M248" s="337"/>
      <c r="N248" s="165"/>
      <c r="O248" s="336"/>
      <c r="S248" s="337"/>
      <c r="T248" s="165"/>
      <c r="U248" s="336"/>
      <c r="Y248" s="332"/>
      <c r="Z248" s="330"/>
      <c r="AA248" s="327"/>
      <c r="AB248" s="332"/>
      <c r="AC248" s="330"/>
      <c r="AD248" s="327"/>
      <c r="AE248" s="332"/>
      <c r="AF248" s="330"/>
      <c r="AG248" s="327"/>
      <c r="AH248" s="332"/>
      <c r="AI248" s="330"/>
      <c r="AJ248" s="335"/>
    </row>
    <row r="249" spans="1:36" x14ac:dyDescent="0.2">
      <c r="A249" s="332"/>
      <c r="B249" s="330"/>
      <c r="C249" s="335"/>
      <c r="G249" s="337"/>
      <c r="H249" s="165"/>
      <c r="I249" s="336"/>
      <c r="M249" s="337"/>
      <c r="N249" s="165"/>
      <c r="O249" s="336"/>
      <c r="S249" s="337"/>
      <c r="T249" s="165"/>
      <c r="U249" s="336"/>
      <c r="Y249" s="332"/>
      <c r="Z249" s="330"/>
      <c r="AA249" s="327"/>
      <c r="AB249" s="332"/>
      <c r="AC249" s="330"/>
      <c r="AD249" s="327"/>
      <c r="AE249" s="332"/>
      <c r="AF249" s="330"/>
      <c r="AG249" s="327"/>
      <c r="AH249" s="332"/>
      <c r="AI249" s="330"/>
      <c r="AJ249" s="335"/>
    </row>
    <row r="250" spans="1:36" x14ac:dyDescent="0.2">
      <c r="A250" s="332"/>
      <c r="B250" s="330"/>
      <c r="C250" s="335"/>
      <c r="G250" s="337"/>
      <c r="H250" s="165"/>
      <c r="I250" s="336"/>
      <c r="M250" s="337"/>
      <c r="N250" s="165"/>
      <c r="O250" s="336"/>
      <c r="S250" s="337"/>
      <c r="T250" s="165"/>
      <c r="U250" s="336"/>
      <c r="Y250" s="332"/>
      <c r="Z250" s="330"/>
      <c r="AA250" s="327"/>
      <c r="AB250" s="332"/>
      <c r="AC250" s="330"/>
      <c r="AD250" s="327"/>
      <c r="AE250" s="332"/>
      <c r="AF250" s="330"/>
      <c r="AG250" s="327"/>
      <c r="AH250" s="332"/>
      <c r="AI250" s="330"/>
      <c r="AJ250" s="335"/>
    </row>
    <row r="251" spans="1:36" x14ac:dyDescent="0.2">
      <c r="A251" s="332"/>
      <c r="B251" s="330"/>
      <c r="C251" s="335"/>
      <c r="G251" s="337"/>
      <c r="H251" s="165"/>
      <c r="I251" s="336"/>
      <c r="M251" s="337"/>
      <c r="N251" s="165"/>
      <c r="O251" s="336"/>
      <c r="S251" s="337"/>
      <c r="T251" s="165"/>
      <c r="U251" s="336"/>
      <c r="Y251" s="332"/>
      <c r="Z251" s="330"/>
      <c r="AA251" s="327"/>
      <c r="AB251" s="332"/>
      <c r="AC251" s="330"/>
      <c r="AD251" s="327"/>
      <c r="AE251" s="332"/>
      <c r="AF251" s="330"/>
      <c r="AG251" s="327"/>
      <c r="AH251" s="332"/>
      <c r="AI251" s="330"/>
      <c r="AJ251" s="335"/>
    </row>
    <row r="252" spans="1:36" x14ac:dyDescent="0.2">
      <c r="A252" s="332"/>
      <c r="B252" s="330"/>
      <c r="C252" s="335"/>
      <c r="G252" s="337"/>
      <c r="H252" s="165"/>
      <c r="I252" s="336"/>
      <c r="M252" s="337"/>
      <c r="N252" s="165"/>
      <c r="O252" s="336"/>
      <c r="S252" s="337"/>
      <c r="T252" s="165"/>
      <c r="U252" s="336"/>
      <c r="Y252" s="332"/>
      <c r="Z252" s="330"/>
      <c r="AA252" s="327"/>
      <c r="AB252" s="332"/>
      <c r="AC252" s="330"/>
      <c r="AD252" s="327"/>
      <c r="AE252" s="332"/>
      <c r="AF252" s="330"/>
      <c r="AG252" s="327"/>
      <c r="AH252" s="332"/>
      <c r="AI252" s="330"/>
      <c r="AJ252" s="335"/>
    </row>
    <row r="253" spans="1:36" x14ac:dyDescent="0.2">
      <c r="A253" s="332"/>
      <c r="B253" s="330"/>
      <c r="C253" s="335"/>
      <c r="G253" s="337"/>
      <c r="H253" s="165"/>
      <c r="I253" s="336"/>
      <c r="M253" s="337"/>
      <c r="N253" s="165"/>
      <c r="O253" s="336"/>
      <c r="S253" s="337"/>
      <c r="T253" s="165"/>
      <c r="U253" s="336"/>
      <c r="Y253" s="332"/>
      <c r="Z253" s="330"/>
      <c r="AA253" s="327"/>
      <c r="AB253" s="332"/>
      <c r="AC253" s="330"/>
      <c r="AD253" s="327"/>
      <c r="AE253" s="332"/>
      <c r="AF253" s="330"/>
      <c r="AG253" s="327"/>
      <c r="AH253" s="332"/>
      <c r="AI253" s="330"/>
      <c r="AJ253" s="335"/>
    </row>
    <row r="254" spans="1:36" x14ac:dyDescent="0.2">
      <c r="A254" s="332"/>
      <c r="B254" s="330"/>
      <c r="C254" s="335"/>
      <c r="G254" s="337"/>
      <c r="H254" s="165"/>
      <c r="I254" s="336"/>
      <c r="M254" s="337"/>
      <c r="N254" s="165"/>
      <c r="O254" s="336"/>
      <c r="S254" s="337"/>
      <c r="T254" s="165"/>
      <c r="U254" s="336"/>
      <c r="Y254" s="332"/>
      <c r="Z254" s="330"/>
      <c r="AA254" s="327"/>
      <c r="AB254" s="332"/>
      <c r="AC254" s="330"/>
      <c r="AD254" s="327"/>
      <c r="AE254" s="332"/>
      <c r="AF254" s="330"/>
      <c r="AG254" s="327"/>
      <c r="AH254" s="332"/>
      <c r="AI254" s="330"/>
      <c r="AJ254" s="335"/>
    </row>
    <row r="255" spans="1:36" x14ac:dyDescent="0.2">
      <c r="A255" s="332"/>
      <c r="B255" s="330"/>
      <c r="C255" s="335"/>
      <c r="G255" s="337"/>
      <c r="H255" s="165"/>
      <c r="I255" s="336"/>
      <c r="M255" s="337"/>
      <c r="N255" s="165"/>
      <c r="O255" s="336"/>
      <c r="S255" s="337"/>
      <c r="T255" s="165"/>
      <c r="U255" s="336"/>
      <c r="Y255" s="332"/>
      <c r="Z255" s="330"/>
      <c r="AA255" s="327"/>
      <c r="AB255" s="332"/>
      <c r="AC255" s="330"/>
      <c r="AD255" s="327"/>
      <c r="AE255" s="332"/>
      <c r="AF255" s="330"/>
      <c r="AG255" s="327"/>
      <c r="AH255" s="332"/>
      <c r="AI255" s="330"/>
      <c r="AJ255" s="335"/>
    </row>
    <row r="256" spans="1:36" x14ac:dyDescent="0.2">
      <c r="A256" s="332"/>
      <c r="B256" s="330"/>
      <c r="C256" s="335"/>
      <c r="G256" s="337"/>
      <c r="H256" s="165"/>
      <c r="I256" s="336"/>
      <c r="M256" s="337"/>
      <c r="N256" s="165"/>
      <c r="O256" s="336"/>
      <c r="S256" s="337"/>
      <c r="T256" s="165"/>
      <c r="U256" s="336"/>
      <c r="Y256" s="332"/>
      <c r="Z256" s="330"/>
      <c r="AA256" s="327"/>
      <c r="AB256" s="332"/>
      <c r="AC256" s="330"/>
      <c r="AD256" s="327"/>
      <c r="AE256" s="332"/>
      <c r="AF256" s="330"/>
      <c r="AG256" s="327"/>
      <c r="AH256" s="332"/>
      <c r="AI256" s="330"/>
      <c r="AJ256" s="335"/>
    </row>
    <row r="257" spans="1:36" x14ac:dyDescent="0.2">
      <c r="A257" s="332"/>
      <c r="B257" s="330"/>
      <c r="C257" s="335"/>
      <c r="G257" s="337"/>
      <c r="H257" s="165"/>
      <c r="I257" s="336"/>
      <c r="M257" s="337"/>
      <c r="N257" s="165"/>
      <c r="O257" s="336"/>
      <c r="S257" s="337"/>
      <c r="T257" s="165"/>
      <c r="U257" s="336"/>
      <c r="Y257" s="332"/>
      <c r="Z257" s="330"/>
      <c r="AA257" s="327"/>
      <c r="AB257" s="332"/>
      <c r="AC257" s="330"/>
      <c r="AD257" s="327"/>
      <c r="AE257" s="332"/>
      <c r="AF257" s="330"/>
      <c r="AG257" s="327"/>
      <c r="AH257" s="332"/>
      <c r="AI257" s="330"/>
      <c r="AJ257" s="335"/>
    </row>
    <row r="258" spans="1:36" x14ac:dyDescent="0.2">
      <c r="A258" s="332"/>
      <c r="B258" s="330"/>
      <c r="C258" s="335"/>
      <c r="G258" s="337"/>
      <c r="H258" s="165"/>
      <c r="I258" s="336"/>
      <c r="M258" s="337"/>
      <c r="N258" s="165"/>
      <c r="O258" s="336"/>
      <c r="S258" s="337"/>
      <c r="T258" s="165"/>
      <c r="U258" s="336"/>
      <c r="Y258" s="332"/>
      <c r="Z258" s="330"/>
      <c r="AA258" s="327"/>
      <c r="AB258" s="332"/>
      <c r="AC258" s="330"/>
      <c r="AD258" s="327"/>
      <c r="AE258" s="332"/>
      <c r="AF258" s="330"/>
      <c r="AG258" s="327"/>
      <c r="AH258" s="332"/>
      <c r="AI258" s="330"/>
      <c r="AJ258" s="335"/>
    </row>
    <row r="259" spans="1:36" x14ac:dyDescent="0.2">
      <c r="A259" s="332"/>
      <c r="B259" s="330"/>
      <c r="C259" s="335"/>
      <c r="G259" s="337"/>
      <c r="H259" s="165"/>
      <c r="I259" s="336"/>
      <c r="M259" s="337"/>
      <c r="N259" s="165"/>
      <c r="O259" s="336"/>
      <c r="S259" s="337"/>
      <c r="T259" s="165"/>
      <c r="U259" s="336"/>
      <c r="Y259" s="332"/>
      <c r="Z259" s="330"/>
      <c r="AA259" s="327"/>
      <c r="AB259" s="332"/>
      <c r="AC259" s="330"/>
      <c r="AD259" s="327"/>
      <c r="AE259" s="332"/>
      <c r="AF259" s="330"/>
      <c r="AG259" s="327"/>
      <c r="AH259" s="332"/>
      <c r="AI259" s="330"/>
      <c r="AJ259" s="335"/>
    </row>
    <row r="260" spans="1:36" x14ac:dyDescent="0.2">
      <c r="A260" s="332"/>
      <c r="B260" s="330"/>
      <c r="C260" s="335"/>
      <c r="G260" s="337"/>
      <c r="H260" s="165"/>
      <c r="I260" s="336"/>
      <c r="M260" s="337"/>
      <c r="N260" s="165"/>
      <c r="O260" s="336"/>
      <c r="S260" s="337"/>
      <c r="T260" s="165"/>
      <c r="U260" s="336"/>
      <c r="Y260" s="332"/>
      <c r="Z260" s="330"/>
      <c r="AA260" s="327"/>
      <c r="AB260" s="332"/>
      <c r="AC260" s="330"/>
      <c r="AD260" s="327"/>
      <c r="AE260" s="332"/>
      <c r="AF260" s="330"/>
      <c r="AG260" s="327"/>
      <c r="AH260" s="332"/>
      <c r="AI260" s="330"/>
      <c r="AJ260" s="335"/>
    </row>
    <row r="261" spans="1:36" x14ac:dyDescent="0.2">
      <c r="A261" s="332"/>
      <c r="B261" s="330"/>
      <c r="C261" s="335"/>
      <c r="G261" s="337"/>
      <c r="H261" s="165"/>
      <c r="I261" s="336"/>
      <c r="M261" s="337"/>
      <c r="N261" s="165"/>
      <c r="O261" s="336"/>
      <c r="S261" s="337"/>
      <c r="T261" s="165"/>
      <c r="U261" s="336"/>
      <c r="Y261" s="332"/>
      <c r="Z261" s="330"/>
      <c r="AA261" s="327"/>
      <c r="AB261" s="332"/>
      <c r="AC261" s="330"/>
      <c r="AD261" s="327"/>
      <c r="AE261" s="332"/>
      <c r="AF261" s="330"/>
      <c r="AG261" s="327"/>
      <c r="AH261" s="332"/>
      <c r="AI261" s="330"/>
      <c r="AJ261" s="335"/>
    </row>
    <row r="262" spans="1:36" x14ac:dyDescent="0.2">
      <c r="A262" s="332"/>
      <c r="B262" s="330"/>
      <c r="C262" s="335"/>
      <c r="G262" s="337"/>
      <c r="H262" s="165"/>
      <c r="I262" s="336"/>
      <c r="M262" s="337"/>
      <c r="N262" s="165"/>
      <c r="O262" s="336"/>
      <c r="S262" s="337"/>
      <c r="T262" s="165"/>
      <c r="U262" s="336"/>
      <c r="Y262" s="332"/>
      <c r="Z262" s="330"/>
      <c r="AA262" s="327"/>
      <c r="AB262" s="332"/>
      <c r="AC262" s="330"/>
      <c r="AD262" s="327"/>
      <c r="AE262" s="332"/>
      <c r="AF262" s="330"/>
      <c r="AG262" s="327"/>
      <c r="AH262" s="332"/>
      <c r="AI262" s="330"/>
      <c r="AJ262" s="335"/>
    </row>
    <row r="263" spans="1:36" x14ac:dyDescent="0.2">
      <c r="A263" s="332"/>
      <c r="B263" s="330"/>
      <c r="C263" s="335"/>
      <c r="G263" s="337"/>
      <c r="H263" s="165"/>
      <c r="I263" s="336"/>
      <c r="M263" s="337"/>
      <c r="N263" s="165"/>
      <c r="O263" s="336"/>
      <c r="S263" s="337"/>
      <c r="T263" s="165"/>
      <c r="U263" s="336"/>
      <c r="Y263" s="332"/>
      <c r="Z263" s="330"/>
      <c r="AA263" s="327"/>
      <c r="AB263" s="332"/>
      <c r="AC263" s="330"/>
      <c r="AD263" s="327"/>
      <c r="AE263" s="332"/>
      <c r="AF263" s="330"/>
      <c r="AG263" s="327"/>
      <c r="AH263" s="332"/>
      <c r="AI263" s="330"/>
      <c r="AJ263" s="335"/>
    </row>
    <row r="264" spans="1:36" x14ac:dyDescent="0.2">
      <c r="A264" s="332"/>
      <c r="B264" s="330"/>
      <c r="C264" s="335"/>
      <c r="G264" s="337"/>
      <c r="H264" s="165"/>
      <c r="I264" s="336"/>
      <c r="M264" s="337"/>
      <c r="N264" s="165"/>
      <c r="O264" s="336"/>
      <c r="S264" s="337"/>
      <c r="T264" s="165"/>
      <c r="U264" s="336"/>
      <c r="Y264" s="332"/>
      <c r="Z264" s="330"/>
      <c r="AA264" s="327"/>
      <c r="AB264" s="332"/>
      <c r="AC264" s="330"/>
      <c r="AD264" s="327"/>
      <c r="AE264" s="332"/>
      <c r="AF264" s="330"/>
      <c r="AG264" s="327"/>
      <c r="AH264" s="332"/>
      <c r="AI264" s="330"/>
      <c r="AJ264" s="335"/>
    </row>
    <row r="265" spans="1:36" x14ac:dyDescent="0.2">
      <c r="A265" s="332"/>
      <c r="B265" s="330"/>
      <c r="C265" s="335"/>
      <c r="G265" s="337"/>
      <c r="H265" s="165"/>
      <c r="I265" s="336"/>
      <c r="M265" s="337"/>
      <c r="N265" s="165"/>
      <c r="O265" s="336"/>
      <c r="S265" s="337"/>
      <c r="T265" s="165"/>
      <c r="U265" s="336"/>
      <c r="Y265" s="332"/>
      <c r="Z265" s="330"/>
      <c r="AA265" s="327"/>
      <c r="AB265" s="332"/>
      <c r="AC265" s="330"/>
      <c r="AD265" s="327"/>
      <c r="AE265" s="332"/>
      <c r="AF265" s="330"/>
      <c r="AG265" s="327"/>
      <c r="AH265" s="332"/>
      <c r="AI265" s="330"/>
      <c r="AJ265" s="335"/>
    </row>
    <row r="266" spans="1:36" x14ac:dyDescent="0.2">
      <c r="A266" s="332"/>
      <c r="B266" s="330"/>
      <c r="C266" s="335"/>
      <c r="G266" s="337"/>
      <c r="H266" s="165"/>
      <c r="I266" s="336"/>
      <c r="M266" s="337"/>
      <c r="N266" s="165"/>
      <c r="O266" s="336"/>
      <c r="S266" s="337"/>
      <c r="T266" s="165"/>
      <c r="U266" s="336"/>
      <c r="Y266" s="332"/>
      <c r="Z266" s="330"/>
      <c r="AA266" s="327"/>
      <c r="AB266" s="332"/>
      <c r="AC266" s="330"/>
      <c r="AD266" s="327"/>
      <c r="AE266" s="332"/>
      <c r="AF266" s="330"/>
      <c r="AG266" s="327"/>
      <c r="AH266" s="332"/>
      <c r="AI266" s="330"/>
      <c r="AJ266" s="335"/>
    </row>
    <row r="267" spans="1:36" x14ac:dyDescent="0.2">
      <c r="A267" s="332"/>
      <c r="B267" s="330"/>
      <c r="C267" s="335"/>
      <c r="G267" s="337"/>
      <c r="H267" s="165"/>
      <c r="I267" s="336"/>
      <c r="M267" s="337"/>
      <c r="N267" s="165"/>
      <c r="O267" s="336"/>
      <c r="S267" s="337"/>
      <c r="T267" s="165"/>
      <c r="U267" s="336"/>
      <c r="Y267" s="332"/>
      <c r="Z267" s="330"/>
      <c r="AA267" s="327"/>
      <c r="AB267" s="332"/>
      <c r="AC267" s="330"/>
      <c r="AD267" s="327"/>
      <c r="AE267" s="332"/>
      <c r="AF267" s="330"/>
      <c r="AG267" s="327"/>
      <c r="AH267" s="332"/>
      <c r="AI267" s="330"/>
      <c r="AJ267" s="335"/>
    </row>
    <row r="268" spans="1:36" x14ac:dyDescent="0.2">
      <c r="A268" s="332"/>
      <c r="B268" s="330"/>
      <c r="C268" s="335"/>
      <c r="G268" s="337"/>
      <c r="H268" s="165"/>
      <c r="I268" s="336"/>
      <c r="M268" s="337"/>
      <c r="N268" s="165"/>
      <c r="O268" s="336"/>
      <c r="S268" s="337"/>
      <c r="T268" s="165"/>
      <c r="U268" s="336"/>
      <c r="Y268" s="332"/>
      <c r="Z268" s="330"/>
      <c r="AA268" s="327"/>
      <c r="AB268" s="332"/>
      <c r="AC268" s="330"/>
      <c r="AD268" s="327"/>
      <c r="AE268" s="332"/>
      <c r="AF268" s="330"/>
      <c r="AG268" s="327"/>
      <c r="AH268" s="332"/>
      <c r="AI268" s="330"/>
      <c r="AJ268" s="335"/>
    </row>
    <row r="269" spans="1:36" x14ac:dyDescent="0.2">
      <c r="A269" s="332"/>
      <c r="B269" s="330"/>
      <c r="C269" s="335"/>
      <c r="G269" s="337"/>
      <c r="H269" s="165"/>
      <c r="I269" s="336"/>
      <c r="M269" s="337"/>
      <c r="N269" s="165"/>
      <c r="O269" s="336"/>
      <c r="S269" s="337"/>
      <c r="T269" s="165"/>
      <c r="U269" s="336"/>
      <c r="Y269" s="332"/>
      <c r="Z269" s="330"/>
      <c r="AA269" s="327"/>
      <c r="AB269" s="332"/>
      <c r="AC269" s="330"/>
      <c r="AD269" s="327"/>
      <c r="AE269" s="332"/>
      <c r="AF269" s="330"/>
      <c r="AG269" s="327"/>
      <c r="AH269" s="332"/>
      <c r="AI269" s="330"/>
      <c r="AJ269" s="335"/>
    </row>
    <row r="270" spans="1:36" x14ac:dyDescent="0.2">
      <c r="A270" s="332"/>
      <c r="B270" s="330"/>
      <c r="C270" s="335"/>
      <c r="G270" s="337"/>
      <c r="H270" s="165"/>
      <c r="I270" s="336"/>
      <c r="M270" s="337"/>
      <c r="N270" s="165"/>
      <c r="O270" s="336"/>
      <c r="S270" s="337"/>
      <c r="T270" s="165"/>
      <c r="U270" s="336"/>
      <c r="Y270" s="332"/>
      <c r="Z270" s="330"/>
      <c r="AA270" s="327"/>
      <c r="AB270" s="332"/>
      <c r="AC270" s="330"/>
      <c r="AD270" s="327"/>
      <c r="AE270" s="332"/>
      <c r="AF270" s="330"/>
      <c r="AG270" s="327"/>
      <c r="AH270" s="332"/>
      <c r="AI270" s="330"/>
      <c r="AJ270" s="335"/>
    </row>
    <row r="271" spans="1:36" x14ac:dyDescent="0.2">
      <c r="A271" s="332"/>
      <c r="B271" s="330"/>
      <c r="C271" s="335"/>
      <c r="G271" s="337"/>
      <c r="H271" s="165"/>
      <c r="I271" s="336"/>
      <c r="M271" s="337"/>
      <c r="N271" s="165"/>
      <c r="O271" s="336"/>
      <c r="S271" s="337"/>
      <c r="T271" s="165"/>
      <c r="U271" s="336"/>
      <c r="Y271" s="332"/>
      <c r="Z271" s="330"/>
      <c r="AA271" s="327"/>
      <c r="AB271" s="332"/>
      <c r="AC271" s="330"/>
      <c r="AD271" s="327"/>
      <c r="AE271" s="332"/>
      <c r="AF271" s="330"/>
      <c r="AG271" s="327"/>
      <c r="AH271" s="332"/>
      <c r="AI271" s="330"/>
      <c r="AJ271" s="335"/>
    </row>
    <row r="272" spans="1:36" x14ac:dyDescent="0.2">
      <c r="A272" s="332"/>
      <c r="B272" s="330"/>
      <c r="C272" s="335"/>
      <c r="G272" s="337"/>
      <c r="H272" s="165"/>
      <c r="I272" s="336"/>
      <c r="M272" s="337"/>
      <c r="N272" s="165"/>
      <c r="O272" s="336"/>
      <c r="S272" s="337"/>
      <c r="T272" s="165"/>
      <c r="U272" s="336"/>
      <c r="Y272" s="332"/>
      <c r="Z272" s="330"/>
      <c r="AA272" s="327"/>
      <c r="AB272" s="332"/>
      <c r="AC272" s="330"/>
      <c r="AD272" s="327"/>
      <c r="AE272" s="332"/>
      <c r="AF272" s="330"/>
      <c r="AG272" s="327"/>
      <c r="AH272" s="332"/>
      <c r="AI272" s="330"/>
      <c r="AJ272" s="335"/>
    </row>
    <row r="273" spans="1:36" x14ac:dyDescent="0.2">
      <c r="A273" s="332"/>
      <c r="B273" s="330"/>
      <c r="C273" s="335"/>
      <c r="G273" s="337"/>
      <c r="H273" s="165"/>
      <c r="I273" s="336"/>
      <c r="M273" s="337"/>
      <c r="N273" s="165"/>
      <c r="O273" s="336"/>
      <c r="S273" s="337"/>
      <c r="T273" s="165"/>
      <c r="U273" s="336"/>
      <c r="Y273" s="332"/>
      <c r="Z273" s="330"/>
      <c r="AA273" s="327"/>
      <c r="AB273" s="332"/>
      <c r="AC273" s="330"/>
      <c r="AD273" s="327"/>
      <c r="AE273" s="332"/>
      <c r="AF273" s="330"/>
      <c r="AG273" s="327"/>
      <c r="AH273" s="332"/>
      <c r="AI273" s="330"/>
      <c r="AJ273" s="335"/>
    </row>
    <row r="274" spans="1:36" x14ac:dyDescent="0.2">
      <c r="A274" s="332"/>
      <c r="B274" s="330"/>
      <c r="C274" s="335"/>
      <c r="G274" s="337"/>
      <c r="H274" s="165"/>
      <c r="I274" s="336"/>
      <c r="M274" s="337"/>
      <c r="N274" s="165"/>
      <c r="O274" s="336"/>
      <c r="S274" s="337"/>
      <c r="T274" s="165"/>
      <c r="U274" s="336"/>
      <c r="Y274" s="332"/>
      <c r="Z274" s="330"/>
      <c r="AA274" s="327"/>
      <c r="AB274" s="332"/>
      <c r="AC274" s="330"/>
      <c r="AD274" s="327"/>
      <c r="AE274" s="332"/>
      <c r="AF274" s="330"/>
      <c r="AG274" s="327"/>
      <c r="AH274" s="332"/>
      <c r="AI274" s="330"/>
      <c r="AJ274" s="335"/>
    </row>
    <row r="275" spans="1:36" x14ac:dyDescent="0.2">
      <c r="A275" s="332"/>
      <c r="B275" s="330"/>
      <c r="C275" s="335"/>
      <c r="G275" s="337"/>
      <c r="H275" s="165"/>
      <c r="I275" s="336"/>
      <c r="M275" s="337"/>
      <c r="N275" s="165"/>
      <c r="O275" s="336"/>
      <c r="S275" s="337"/>
      <c r="T275" s="165"/>
      <c r="U275" s="336"/>
      <c r="Y275" s="332"/>
      <c r="Z275" s="330"/>
      <c r="AA275" s="327"/>
      <c r="AB275" s="332"/>
      <c r="AC275" s="330"/>
      <c r="AD275" s="327"/>
      <c r="AE275" s="332"/>
      <c r="AF275" s="330"/>
      <c r="AG275" s="327"/>
      <c r="AH275" s="332"/>
      <c r="AI275" s="330"/>
      <c r="AJ275" s="335"/>
    </row>
    <row r="276" spans="1:36" x14ac:dyDescent="0.2">
      <c r="A276" s="332"/>
      <c r="B276" s="330"/>
      <c r="C276" s="335"/>
      <c r="G276" s="337"/>
      <c r="H276" s="165"/>
      <c r="I276" s="336"/>
      <c r="M276" s="337"/>
      <c r="N276" s="165"/>
      <c r="O276" s="336"/>
      <c r="S276" s="337"/>
      <c r="T276" s="165"/>
      <c r="U276" s="336"/>
      <c r="Y276" s="332"/>
      <c r="Z276" s="330"/>
      <c r="AA276" s="327"/>
      <c r="AB276" s="332"/>
      <c r="AC276" s="330"/>
      <c r="AD276" s="327"/>
      <c r="AE276" s="332"/>
      <c r="AF276" s="330"/>
      <c r="AG276" s="327"/>
      <c r="AH276" s="332"/>
      <c r="AI276" s="330"/>
      <c r="AJ276" s="335"/>
    </row>
    <row r="277" spans="1:36" x14ac:dyDescent="0.2">
      <c r="A277" s="332"/>
      <c r="B277" s="330"/>
      <c r="C277" s="335"/>
      <c r="G277" s="337"/>
      <c r="H277" s="165"/>
      <c r="I277" s="336"/>
      <c r="M277" s="337"/>
      <c r="N277" s="165"/>
      <c r="O277" s="336"/>
      <c r="S277" s="337"/>
      <c r="T277" s="165"/>
      <c r="U277" s="336"/>
      <c r="Y277" s="332"/>
      <c r="Z277" s="330"/>
      <c r="AA277" s="327"/>
      <c r="AB277" s="332"/>
      <c r="AC277" s="330"/>
      <c r="AD277" s="327"/>
      <c r="AE277" s="332"/>
      <c r="AF277" s="330"/>
      <c r="AG277" s="327"/>
      <c r="AH277" s="332"/>
      <c r="AI277" s="330"/>
      <c r="AJ277" s="335"/>
    </row>
    <row r="278" spans="1:36" x14ac:dyDescent="0.2">
      <c r="A278" s="332"/>
      <c r="B278" s="330"/>
      <c r="C278" s="335"/>
      <c r="G278" s="337"/>
      <c r="H278" s="165"/>
      <c r="I278" s="336"/>
      <c r="M278" s="337"/>
      <c r="N278" s="165"/>
      <c r="O278" s="336"/>
      <c r="S278" s="337"/>
      <c r="T278" s="165"/>
      <c r="U278" s="336"/>
      <c r="Y278" s="332"/>
      <c r="Z278" s="330"/>
      <c r="AA278" s="327"/>
      <c r="AB278" s="332"/>
      <c r="AC278" s="330"/>
      <c r="AD278" s="327"/>
      <c r="AE278" s="332"/>
      <c r="AF278" s="330"/>
      <c r="AG278" s="327"/>
      <c r="AH278" s="332"/>
      <c r="AI278" s="330"/>
      <c r="AJ278" s="335"/>
    </row>
    <row r="279" spans="1:36" x14ac:dyDescent="0.2">
      <c r="A279" s="332"/>
      <c r="B279" s="330"/>
      <c r="C279" s="335"/>
      <c r="G279" s="337"/>
      <c r="H279" s="165"/>
      <c r="I279" s="336"/>
      <c r="M279" s="337"/>
      <c r="N279" s="165"/>
      <c r="O279" s="336"/>
      <c r="S279" s="337"/>
      <c r="T279" s="165"/>
      <c r="U279" s="336"/>
      <c r="Y279" s="332"/>
      <c r="Z279" s="330"/>
      <c r="AA279" s="327"/>
      <c r="AB279" s="332"/>
      <c r="AC279" s="330"/>
      <c r="AD279" s="327"/>
      <c r="AE279" s="332"/>
      <c r="AF279" s="330"/>
      <c r="AG279" s="327"/>
      <c r="AH279" s="332"/>
      <c r="AI279" s="330"/>
      <c r="AJ279" s="335"/>
    </row>
    <row r="280" spans="1:36" x14ac:dyDescent="0.2">
      <c r="A280" s="332"/>
      <c r="B280" s="330"/>
      <c r="C280" s="335"/>
      <c r="G280" s="337"/>
      <c r="H280" s="165"/>
      <c r="I280" s="336"/>
      <c r="M280" s="337"/>
      <c r="N280" s="165"/>
      <c r="O280" s="336"/>
      <c r="S280" s="337"/>
      <c r="T280" s="165"/>
      <c r="U280" s="336"/>
      <c r="Y280" s="332"/>
      <c r="Z280" s="330"/>
      <c r="AA280" s="327"/>
      <c r="AB280" s="332"/>
      <c r="AC280" s="330"/>
      <c r="AD280" s="327"/>
      <c r="AE280" s="332"/>
      <c r="AF280" s="330"/>
      <c r="AG280" s="327"/>
      <c r="AH280" s="332"/>
      <c r="AI280" s="330"/>
      <c r="AJ280" s="335"/>
    </row>
    <row r="281" spans="1:36" x14ac:dyDescent="0.2">
      <c r="A281" s="332"/>
      <c r="B281" s="330"/>
      <c r="C281" s="335"/>
      <c r="G281" s="337"/>
      <c r="H281" s="165"/>
      <c r="I281" s="336"/>
      <c r="M281" s="337"/>
      <c r="N281" s="165"/>
      <c r="O281" s="336"/>
      <c r="S281" s="337"/>
      <c r="T281" s="165"/>
      <c r="U281" s="336"/>
      <c r="Y281" s="332"/>
      <c r="Z281" s="330"/>
      <c r="AA281" s="327"/>
      <c r="AB281" s="332"/>
      <c r="AC281" s="330"/>
      <c r="AD281" s="327"/>
      <c r="AE281" s="332"/>
      <c r="AF281" s="330"/>
      <c r="AG281" s="327"/>
      <c r="AH281" s="332"/>
      <c r="AI281" s="330"/>
      <c r="AJ281" s="335"/>
    </row>
    <row r="282" spans="1:36" x14ac:dyDescent="0.2">
      <c r="A282" s="332"/>
      <c r="B282" s="330"/>
      <c r="C282" s="335"/>
      <c r="G282" s="337"/>
      <c r="H282" s="165"/>
      <c r="I282" s="336"/>
      <c r="M282" s="337"/>
      <c r="N282" s="165"/>
      <c r="O282" s="336"/>
      <c r="S282" s="337"/>
      <c r="T282" s="165"/>
      <c r="U282" s="336"/>
      <c r="Y282" s="332"/>
      <c r="Z282" s="330"/>
      <c r="AA282" s="327"/>
      <c r="AB282" s="332"/>
      <c r="AC282" s="330"/>
      <c r="AD282" s="327"/>
      <c r="AE282" s="332"/>
      <c r="AF282" s="330"/>
      <c r="AG282" s="327"/>
      <c r="AH282" s="332"/>
      <c r="AI282" s="330"/>
      <c r="AJ282" s="335"/>
    </row>
    <row r="283" spans="1:36" x14ac:dyDescent="0.2">
      <c r="A283" s="332"/>
      <c r="B283" s="330"/>
      <c r="C283" s="335"/>
      <c r="G283" s="337"/>
      <c r="H283" s="165"/>
      <c r="I283" s="336"/>
      <c r="M283" s="337"/>
      <c r="N283" s="165"/>
      <c r="O283" s="336"/>
      <c r="S283" s="337"/>
      <c r="T283" s="165"/>
      <c r="U283" s="336"/>
      <c r="Y283" s="332"/>
      <c r="Z283" s="330"/>
      <c r="AA283" s="327"/>
      <c r="AB283" s="332"/>
      <c r="AC283" s="330"/>
      <c r="AD283" s="327"/>
      <c r="AE283" s="332"/>
      <c r="AF283" s="330"/>
      <c r="AG283" s="327"/>
      <c r="AH283" s="332"/>
      <c r="AI283" s="330"/>
      <c r="AJ283" s="335"/>
    </row>
    <row r="284" spans="1:36" x14ac:dyDescent="0.2">
      <c r="A284" s="337"/>
      <c r="B284" s="165"/>
      <c r="C284" s="336"/>
      <c r="D284" s="337"/>
      <c r="E284" s="165"/>
      <c r="F284" s="336"/>
      <c r="G284" s="337"/>
      <c r="H284" s="165"/>
      <c r="I284" s="336"/>
      <c r="J284" s="337"/>
      <c r="K284" s="165"/>
      <c r="L284" s="336"/>
      <c r="M284" s="337"/>
      <c r="N284" s="165"/>
      <c r="O284" s="336"/>
      <c r="P284" s="337"/>
      <c r="Q284" s="165"/>
      <c r="R284" s="336"/>
      <c r="S284" s="337"/>
      <c r="T284" s="165"/>
      <c r="U284" s="336"/>
      <c r="V284" s="337"/>
      <c r="W284" s="165"/>
      <c r="X284" s="336"/>
      <c r="Y284" s="337"/>
      <c r="Z284" s="165"/>
      <c r="AA284" s="336"/>
      <c r="AB284" s="337"/>
      <c r="AC284" s="165"/>
      <c r="AD284" s="336"/>
      <c r="AE284" s="337"/>
      <c r="AF284" s="165"/>
      <c r="AG284" s="336"/>
      <c r="AH284" s="337"/>
      <c r="AI284" s="165"/>
      <c r="AJ284" s="336"/>
    </row>
    <row r="285" spans="1:36" x14ac:dyDescent="0.2">
      <c r="A285" s="337"/>
      <c r="B285" s="165"/>
      <c r="C285" s="336"/>
      <c r="D285" s="337"/>
      <c r="E285" s="165"/>
      <c r="F285" s="336"/>
      <c r="G285" s="337"/>
      <c r="H285" s="165"/>
      <c r="I285" s="336"/>
      <c r="J285" s="337"/>
      <c r="K285" s="165"/>
      <c r="L285" s="336"/>
      <c r="M285" s="337"/>
      <c r="N285" s="165"/>
      <c r="O285" s="336"/>
      <c r="P285" s="337"/>
      <c r="Q285" s="165"/>
      <c r="R285" s="336"/>
      <c r="S285" s="337"/>
      <c r="T285" s="165"/>
      <c r="U285" s="336"/>
      <c r="V285" s="337"/>
      <c r="W285" s="165"/>
      <c r="X285" s="336"/>
      <c r="Y285" s="337"/>
      <c r="Z285" s="165"/>
      <c r="AA285" s="336"/>
      <c r="AB285" s="337"/>
      <c r="AC285" s="165"/>
      <c r="AD285" s="336"/>
      <c r="AE285" s="337"/>
      <c r="AF285" s="165"/>
      <c r="AG285" s="336"/>
      <c r="AH285" s="337"/>
      <c r="AI285" s="165"/>
      <c r="AJ285" s="336"/>
    </row>
    <row r="286" spans="1:36" x14ac:dyDescent="0.2">
      <c r="A286" s="338"/>
      <c r="B286" s="338"/>
      <c r="C286" s="338"/>
      <c r="D286" s="338"/>
      <c r="E286" s="338"/>
      <c r="F286" s="338"/>
      <c r="G286" s="338"/>
      <c r="H286" s="338"/>
      <c r="I286" s="338"/>
      <c r="J286" s="338"/>
      <c r="K286" s="338"/>
      <c r="L286" s="338"/>
      <c r="M286" s="338"/>
      <c r="N286" s="338"/>
      <c r="O286" s="338"/>
      <c r="P286" s="338"/>
      <c r="Q286" s="338"/>
      <c r="R286" s="338"/>
      <c r="S286" s="338"/>
      <c r="T286" s="338"/>
      <c r="U286" s="338"/>
      <c r="V286" s="338"/>
      <c r="W286" s="338"/>
      <c r="X286" s="338"/>
      <c r="Y286" s="338"/>
      <c r="Z286" s="338"/>
      <c r="AA286" s="338"/>
      <c r="AB286" s="338"/>
      <c r="AC286" s="338"/>
      <c r="AD286" s="338"/>
      <c r="AE286" s="338"/>
      <c r="AF286" s="338"/>
      <c r="AG286" s="338"/>
      <c r="AH286" s="338"/>
      <c r="AI286" s="338"/>
      <c r="AJ286" s="338"/>
    </row>
    <row r="287" spans="1:36" x14ac:dyDescent="0.2">
      <c r="A287" s="327"/>
      <c r="B287" s="327"/>
      <c r="C287" s="327"/>
    </row>
    <row r="288" spans="1:36" x14ac:dyDescent="0.2">
      <c r="A288" s="327"/>
      <c r="B288" s="327"/>
      <c r="C288" s="327"/>
    </row>
    <row r="289" spans="1:3" x14ac:dyDescent="0.2">
      <c r="A289" s="327"/>
      <c r="B289" s="327"/>
      <c r="C289" s="327"/>
    </row>
    <row r="290" spans="1:3" x14ac:dyDescent="0.2">
      <c r="A290" s="327"/>
      <c r="B290" s="327"/>
      <c r="C290" s="327"/>
    </row>
    <row r="291" spans="1:3" x14ac:dyDescent="0.2">
      <c r="A291" s="327"/>
      <c r="B291" s="327"/>
      <c r="C291" s="327"/>
    </row>
    <row r="292" spans="1:3" x14ac:dyDescent="0.2">
      <c r="A292" s="327"/>
      <c r="B292" s="327"/>
      <c r="C292" s="327"/>
    </row>
    <row r="293" spans="1:3" x14ac:dyDescent="0.2">
      <c r="A293" s="327"/>
      <c r="B293" s="327"/>
      <c r="C293" s="327"/>
    </row>
    <row r="294" spans="1:3" x14ac:dyDescent="0.2">
      <c r="A294" s="327"/>
      <c r="B294" s="327"/>
      <c r="C294" s="327"/>
    </row>
    <row r="295" spans="1:3" x14ac:dyDescent="0.2">
      <c r="A295" s="327"/>
      <c r="B295" s="327"/>
      <c r="C295" s="327"/>
    </row>
    <row r="296" spans="1:3" x14ac:dyDescent="0.2">
      <c r="A296" s="327"/>
      <c r="B296" s="327"/>
      <c r="C296" s="327"/>
    </row>
    <row r="297" spans="1:3" x14ac:dyDescent="0.2">
      <c r="A297" s="327"/>
      <c r="B297" s="327"/>
      <c r="C297" s="327"/>
    </row>
    <row r="298" spans="1:3" x14ac:dyDescent="0.2">
      <c r="A298" s="327"/>
      <c r="B298" s="327"/>
      <c r="C298" s="327"/>
    </row>
    <row r="299" spans="1:3" x14ac:dyDescent="0.2">
      <c r="A299" s="327"/>
      <c r="B299" s="327"/>
      <c r="C299" s="327"/>
    </row>
    <row r="300" spans="1:3" x14ac:dyDescent="0.2">
      <c r="A300" s="327"/>
      <c r="B300" s="327"/>
      <c r="C300" s="327"/>
    </row>
    <row r="301" spans="1:3" x14ac:dyDescent="0.2">
      <c r="A301" s="327"/>
      <c r="B301" s="327"/>
      <c r="C301" s="327"/>
    </row>
    <row r="302" spans="1:3" x14ac:dyDescent="0.2">
      <c r="A302" s="327"/>
      <c r="B302" s="327"/>
      <c r="C302" s="327"/>
    </row>
    <row r="303" spans="1:3" x14ac:dyDescent="0.2">
      <c r="A303" s="327"/>
      <c r="B303" s="327"/>
      <c r="C303" s="327"/>
    </row>
    <row r="304" spans="1:3" x14ac:dyDescent="0.2">
      <c r="A304" s="327"/>
      <c r="B304" s="327"/>
      <c r="C304" s="327"/>
    </row>
    <row r="305" spans="1:3" x14ac:dyDescent="0.2">
      <c r="A305" s="327"/>
      <c r="B305" s="327"/>
      <c r="C305" s="327"/>
    </row>
    <row r="306" spans="1:3" x14ac:dyDescent="0.2">
      <c r="A306" s="327"/>
      <c r="B306" s="327"/>
      <c r="C306" s="327"/>
    </row>
    <row r="307" spans="1:3" x14ac:dyDescent="0.2">
      <c r="A307" s="327"/>
      <c r="B307" s="327"/>
      <c r="C307" s="327"/>
    </row>
    <row r="308" spans="1:3" x14ac:dyDescent="0.2">
      <c r="A308" s="327"/>
      <c r="B308" s="327"/>
      <c r="C308" s="327"/>
    </row>
    <row r="309" spans="1:3" x14ac:dyDescent="0.2">
      <c r="A309" s="327"/>
      <c r="B309" s="327"/>
      <c r="C309" s="327"/>
    </row>
    <row r="310" spans="1:3" x14ac:dyDescent="0.2">
      <c r="A310" s="327"/>
      <c r="B310" s="327"/>
      <c r="C310" s="327"/>
    </row>
    <row r="311" spans="1:3" x14ac:dyDescent="0.2">
      <c r="A311" s="327"/>
      <c r="B311" s="327"/>
      <c r="C311" s="327"/>
    </row>
    <row r="312" spans="1:3" x14ac:dyDescent="0.2">
      <c r="A312" s="327"/>
      <c r="B312" s="327"/>
      <c r="C312" s="327"/>
    </row>
    <row r="313" spans="1:3" x14ac:dyDescent="0.2">
      <c r="A313" s="327"/>
      <c r="B313" s="327"/>
      <c r="C313" s="327"/>
    </row>
    <row r="314" spans="1:3" x14ac:dyDescent="0.2">
      <c r="A314" s="327"/>
      <c r="B314" s="327"/>
      <c r="C314" s="327"/>
    </row>
    <row r="315" spans="1:3" x14ac:dyDescent="0.2">
      <c r="A315" s="327"/>
      <c r="B315" s="327"/>
      <c r="C315" s="327"/>
    </row>
    <row r="316" spans="1:3" x14ac:dyDescent="0.2">
      <c r="A316" s="327"/>
      <c r="B316" s="327"/>
      <c r="C316" s="327"/>
    </row>
    <row r="317" spans="1:3" x14ac:dyDescent="0.2">
      <c r="A317" s="327"/>
      <c r="B317" s="327"/>
      <c r="C317" s="327"/>
    </row>
    <row r="318" spans="1:3" x14ac:dyDescent="0.2">
      <c r="A318" s="327"/>
      <c r="B318" s="327"/>
      <c r="C318" s="327"/>
    </row>
    <row r="319" spans="1:3" x14ac:dyDescent="0.2">
      <c r="A319" s="327"/>
      <c r="B319" s="327"/>
      <c r="C319" s="327"/>
    </row>
    <row r="320" spans="1:3" x14ac:dyDescent="0.2">
      <c r="A320" s="327"/>
      <c r="B320" s="327"/>
      <c r="C320" s="327"/>
    </row>
    <row r="321" spans="1:3" x14ac:dyDescent="0.2">
      <c r="A321" s="327"/>
      <c r="B321" s="327"/>
      <c r="C321" s="327"/>
    </row>
    <row r="322" spans="1:3" x14ac:dyDescent="0.2">
      <c r="A322" s="327"/>
      <c r="B322" s="327"/>
      <c r="C322" s="327"/>
    </row>
    <row r="323" spans="1:3" x14ac:dyDescent="0.2">
      <c r="A323" s="327"/>
      <c r="B323" s="327"/>
      <c r="C323" s="327"/>
    </row>
    <row r="324" spans="1:3" x14ac:dyDescent="0.2">
      <c r="A324" s="327"/>
      <c r="B324" s="327"/>
      <c r="C324" s="327"/>
    </row>
    <row r="325" spans="1:3" x14ac:dyDescent="0.2">
      <c r="A325" s="327"/>
      <c r="B325" s="327"/>
      <c r="C325" s="327"/>
    </row>
    <row r="326" spans="1:3" x14ac:dyDescent="0.2">
      <c r="A326" s="327"/>
      <c r="B326" s="327"/>
      <c r="C326" s="327"/>
    </row>
    <row r="327" spans="1:3" x14ac:dyDescent="0.2">
      <c r="A327" s="327"/>
      <c r="B327" s="327"/>
      <c r="C327" s="327"/>
    </row>
    <row r="328" spans="1:3" x14ac:dyDescent="0.2">
      <c r="A328" s="327"/>
      <c r="B328" s="327"/>
      <c r="C328" s="327"/>
    </row>
    <row r="329" spans="1:3" x14ac:dyDescent="0.2">
      <c r="A329" s="327"/>
      <c r="B329" s="327"/>
      <c r="C329" s="327"/>
    </row>
    <row r="330" spans="1:3" x14ac:dyDescent="0.2">
      <c r="A330" s="327"/>
      <c r="B330" s="327"/>
      <c r="C330" s="327"/>
    </row>
    <row r="331" spans="1:3" x14ac:dyDescent="0.2">
      <c r="A331" s="327"/>
      <c r="B331" s="327"/>
      <c r="C331" s="327"/>
    </row>
    <row r="332" spans="1:3" x14ac:dyDescent="0.2">
      <c r="A332" s="327"/>
      <c r="B332" s="327"/>
      <c r="C332" s="327"/>
    </row>
    <row r="333" spans="1:3" x14ac:dyDescent="0.2">
      <c r="A333" s="327"/>
      <c r="B333" s="327"/>
      <c r="C333" s="327"/>
    </row>
    <row r="334" spans="1:3" x14ac:dyDescent="0.2">
      <c r="A334" s="327"/>
      <c r="B334" s="327"/>
      <c r="C334" s="327"/>
    </row>
    <row r="335" spans="1:3" x14ac:dyDescent="0.2">
      <c r="A335" s="327"/>
      <c r="B335" s="327"/>
      <c r="C335" s="327"/>
    </row>
    <row r="336" spans="1:3" x14ac:dyDescent="0.2">
      <c r="A336" s="327"/>
      <c r="B336" s="327"/>
      <c r="C336" s="327"/>
    </row>
    <row r="337" spans="1:3" x14ac:dyDescent="0.2">
      <c r="A337" s="327"/>
      <c r="B337" s="327"/>
      <c r="C337" s="327"/>
    </row>
    <row r="338" spans="1:3" x14ac:dyDescent="0.2">
      <c r="A338" s="327"/>
      <c r="B338" s="327"/>
      <c r="C338" s="327"/>
    </row>
    <row r="339" spans="1:3" x14ac:dyDescent="0.2">
      <c r="A339" s="327"/>
      <c r="B339" s="327"/>
      <c r="C339" s="327"/>
    </row>
    <row r="340" spans="1:3" x14ac:dyDescent="0.2">
      <c r="A340" s="327"/>
      <c r="B340" s="327"/>
      <c r="C340" s="327"/>
    </row>
    <row r="341" spans="1:3" x14ac:dyDescent="0.2">
      <c r="A341" s="327"/>
      <c r="B341" s="327"/>
      <c r="C341" s="327"/>
    </row>
    <row r="342" spans="1:3" x14ac:dyDescent="0.2">
      <c r="A342" s="327"/>
      <c r="B342" s="327"/>
      <c r="C342" s="327"/>
    </row>
    <row r="343" spans="1:3" x14ac:dyDescent="0.2">
      <c r="A343" s="327"/>
      <c r="B343" s="327"/>
      <c r="C343" s="327"/>
    </row>
    <row r="344" spans="1:3" x14ac:dyDescent="0.2">
      <c r="A344" s="327"/>
      <c r="B344" s="327"/>
      <c r="C344" s="327"/>
    </row>
    <row r="345" spans="1:3" x14ac:dyDescent="0.2">
      <c r="A345" s="327"/>
      <c r="B345" s="327"/>
      <c r="C345" s="327"/>
    </row>
    <row r="346" spans="1:3" x14ac:dyDescent="0.2">
      <c r="A346" s="327"/>
      <c r="B346" s="327"/>
      <c r="C346" s="327"/>
    </row>
    <row r="347" spans="1:3" x14ac:dyDescent="0.2">
      <c r="A347" s="327"/>
      <c r="B347" s="327"/>
      <c r="C347" s="327"/>
    </row>
    <row r="348" spans="1:3" x14ac:dyDescent="0.2">
      <c r="A348" s="327"/>
      <c r="B348" s="327"/>
      <c r="C348" s="327"/>
    </row>
    <row r="349" spans="1:3" x14ac:dyDescent="0.2">
      <c r="A349" s="327"/>
      <c r="B349" s="327"/>
      <c r="C349" s="327"/>
    </row>
    <row r="350" spans="1:3" x14ac:dyDescent="0.2">
      <c r="A350" s="327"/>
      <c r="B350" s="327"/>
      <c r="C350" s="327"/>
    </row>
    <row r="351" spans="1:3" x14ac:dyDescent="0.2">
      <c r="A351" s="327"/>
      <c r="B351" s="327"/>
      <c r="C351" s="327"/>
    </row>
    <row r="352" spans="1:3" x14ac:dyDescent="0.2">
      <c r="A352" s="327"/>
      <c r="B352" s="327"/>
      <c r="C352" s="327"/>
    </row>
    <row r="353" spans="1:3" x14ac:dyDescent="0.2">
      <c r="A353" s="327"/>
      <c r="B353" s="327"/>
      <c r="C353" s="327"/>
    </row>
    <row r="354" spans="1:3" x14ac:dyDescent="0.2">
      <c r="A354" s="327"/>
      <c r="B354" s="327"/>
      <c r="C354" s="327"/>
    </row>
    <row r="355" spans="1:3" x14ac:dyDescent="0.2">
      <c r="A355" s="327"/>
      <c r="B355" s="327"/>
      <c r="C355" s="327"/>
    </row>
    <row r="356" spans="1:3" x14ac:dyDescent="0.2">
      <c r="A356" s="327"/>
      <c r="B356" s="327"/>
      <c r="C356" s="327"/>
    </row>
    <row r="357" spans="1:3" x14ac:dyDescent="0.2">
      <c r="A357" s="327"/>
      <c r="B357" s="327"/>
      <c r="C357" s="327"/>
    </row>
    <row r="358" spans="1:3" x14ac:dyDescent="0.2">
      <c r="A358" s="327"/>
      <c r="B358" s="327"/>
      <c r="C358" s="327"/>
    </row>
    <row r="359" spans="1:3" x14ac:dyDescent="0.2">
      <c r="A359" s="327"/>
      <c r="B359" s="327"/>
      <c r="C359" s="327"/>
    </row>
    <row r="360" spans="1:3" x14ac:dyDescent="0.2">
      <c r="A360" s="327"/>
      <c r="B360" s="327"/>
      <c r="C360" s="327"/>
    </row>
    <row r="361" spans="1:3" x14ac:dyDescent="0.2">
      <c r="A361" s="327"/>
      <c r="B361" s="327"/>
      <c r="C361" s="327"/>
    </row>
    <row r="362" spans="1:3" x14ac:dyDescent="0.2">
      <c r="A362" s="327"/>
      <c r="B362" s="327"/>
      <c r="C362" s="327"/>
    </row>
    <row r="363" spans="1:3" x14ac:dyDescent="0.2">
      <c r="A363" s="327"/>
      <c r="B363" s="327"/>
      <c r="C363" s="327"/>
    </row>
    <row r="364" spans="1:3" x14ac:dyDescent="0.2">
      <c r="A364" s="327"/>
      <c r="B364" s="327"/>
      <c r="C364" s="327"/>
    </row>
    <row r="365" spans="1:3" x14ac:dyDescent="0.2">
      <c r="A365" s="327"/>
      <c r="B365" s="327"/>
      <c r="C365" s="327"/>
    </row>
    <row r="366" spans="1:3" x14ac:dyDescent="0.2">
      <c r="A366" s="327"/>
      <c r="B366" s="327"/>
      <c r="C366" s="327"/>
    </row>
    <row r="367" spans="1:3" x14ac:dyDescent="0.2">
      <c r="A367" s="327"/>
      <c r="B367" s="327"/>
      <c r="C367" s="327"/>
    </row>
    <row r="368" spans="1:3" x14ac:dyDescent="0.2">
      <c r="A368" s="327"/>
      <c r="B368" s="327"/>
      <c r="C368" s="327"/>
    </row>
    <row r="369" spans="1:3" x14ac:dyDescent="0.2">
      <c r="A369" s="327"/>
      <c r="B369" s="327"/>
      <c r="C369" s="327"/>
    </row>
    <row r="370" spans="1:3" x14ac:dyDescent="0.2">
      <c r="A370" s="327"/>
      <c r="B370" s="327"/>
      <c r="C370" s="327"/>
    </row>
    <row r="371" spans="1:3" x14ac:dyDescent="0.2">
      <c r="A371" s="327"/>
      <c r="B371" s="327"/>
      <c r="C371" s="327"/>
    </row>
    <row r="372" spans="1:3" x14ac:dyDescent="0.2">
      <c r="A372" s="327"/>
      <c r="B372" s="327"/>
      <c r="C372" s="327"/>
    </row>
    <row r="373" spans="1:3" x14ac:dyDescent="0.2">
      <c r="A373" s="327"/>
      <c r="B373" s="327"/>
      <c r="C373" s="327"/>
    </row>
    <row r="374" spans="1:3" x14ac:dyDescent="0.2">
      <c r="A374" s="327"/>
      <c r="B374" s="327"/>
      <c r="C374" s="327"/>
    </row>
    <row r="375" spans="1:3" x14ac:dyDescent="0.2">
      <c r="A375" s="327"/>
      <c r="B375" s="327"/>
      <c r="C375" s="327"/>
    </row>
    <row r="376" spans="1:3" x14ac:dyDescent="0.2">
      <c r="A376" s="327"/>
      <c r="B376" s="327"/>
      <c r="C376" s="327"/>
    </row>
    <row r="377" spans="1:3" x14ac:dyDescent="0.2">
      <c r="A377" s="327"/>
      <c r="B377" s="327"/>
      <c r="C377" s="327"/>
    </row>
    <row r="378" spans="1:3" x14ac:dyDescent="0.2">
      <c r="A378" s="327"/>
      <c r="B378" s="327"/>
      <c r="C378" s="327"/>
    </row>
    <row r="379" spans="1:3" x14ac:dyDescent="0.2">
      <c r="A379" s="327"/>
      <c r="B379" s="327"/>
      <c r="C379" s="327"/>
    </row>
    <row r="380" spans="1:3" x14ac:dyDescent="0.2">
      <c r="A380" s="327"/>
      <c r="B380" s="327"/>
      <c r="C380" s="327"/>
    </row>
    <row r="381" spans="1:3" x14ac:dyDescent="0.2">
      <c r="A381" s="327"/>
      <c r="B381" s="327"/>
      <c r="C381" s="327"/>
    </row>
    <row r="382" spans="1:3" x14ac:dyDescent="0.2">
      <c r="A382" s="327"/>
      <c r="B382" s="327"/>
      <c r="C382" s="327"/>
    </row>
    <row r="383" spans="1:3" x14ac:dyDescent="0.2">
      <c r="A383" s="327"/>
      <c r="B383" s="327"/>
      <c r="C383" s="327"/>
    </row>
    <row r="384" spans="1:3" x14ac:dyDescent="0.2">
      <c r="A384" s="327"/>
      <c r="B384" s="327"/>
      <c r="C384" s="327"/>
    </row>
    <row r="385" spans="1:3" x14ac:dyDescent="0.2">
      <c r="A385" s="327"/>
      <c r="B385" s="327"/>
      <c r="C385" s="327"/>
    </row>
    <row r="386" spans="1:3" x14ac:dyDescent="0.2">
      <c r="A386" s="327"/>
      <c r="B386" s="327"/>
      <c r="C386" s="327"/>
    </row>
    <row r="387" spans="1:3" x14ac:dyDescent="0.2">
      <c r="A387" s="327"/>
      <c r="B387" s="327"/>
      <c r="C387" s="327"/>
    </row>
    <row r="388" spans="1:3" x14ac:dyDescent="0.2">
      <c r="A388" s="327"/>
      <c r="B388" s="327"/>
      <c r="C388" s="327"/>
    </row>
    <row r="389" spans="1:3" x14ac:dyDescent="0.2">
      <c r="A389" s="327"/>
      <c r="B389" s="327"/>
      <c r="C389" s="327"/>
    </row>
    <row r="390" spans="1:3" x14ac:dyDescent="0.2">
      <c r="A390" s="327"/>
      <c r="B390" s="327"/>
      <c r="C390" s="327"/>
    </row>
    <row r="391" spans="1:3" x14ac:dyDescent="0.2">
      <c r="A391" s="327"/>
      <c r="B391" s="327"/>
      <c r="C391" s="327"/>
    </row>
    <row r="392" spans="1:3" x14ac:dyDescent="0.2">
      <c r="A392" s="327"/>
      <c r="B392" s="327"/>
      <c r="C392" s="327"/>
    </row>
    <row r="393" spans="1:3" x14ac:dyDescent="0.2">
      <c r="A393" s="327"/>
      <c r="B393" s="327"/>
      <c r="C393" s="327"/>
    </row>
    <row r="394" spans="1:3" x14ac:dyDescent="0.2">
      <c r="A394" s="327"/>
      <c r="B394" s="327"/>
      <c r="C394" s="327"/>
    </row>
    <row r="395" spans="1:3" x14ac:dyDescent="0.2">
      <c r="A395" s="327"/>
      <c r="B395" s="327"/>
      <c r="C395" s="327"/>
    </row>
    <row r="396" spans="1:3" x14ac:dyDescent="0.2">
      <c r="A396" s="327"/>
      <c r="B396" s="327"/>
      <c r="C396" s="327"/>
    </row>
    <row r="397" spans="1:3" x14ac:dyDescent="0.2">
      <c r="A397" s="327"/>
      <c r="B397" s="327"/>
      <c r="C397" s="327"/>
    </row>
    <row r="398" spans="1:3" x14ac:dyDescent="0.2">
      <c r="A398" s="327"/>
      <c r="B398" s="327"/>
      <c r="C398" s="327"/>
    </row>
    <row r="399" spans="1:3" x14ac:dyDescent="0.2">
      <c r="A399" s="327"/>
      <c r="B399" s="327"/>
      <c r="C399" s="327"/>
    </row>
    <row r="400" spans="1:3" x14ac:dyDescent="0.2">
      <c r="A400" s="327"/>
      <c r="B400" s="327"/>
      <c r="C400" s="327"/>
    </row>
    <row r="401" spans="1:36" x14ac:dyDescent="0.2">
      <c r="A401" s="385" t="s">
        <v>499</v>
      </c>
      <c r="B401" s="385" t="s">
        <v>499</v>
      </c>
      <c r="C401" s="385" t="s">
        <v>499</v>
      </c>
      <c r="D401" s="385" t="s">
        <v>499</v>
      </c>
      <c r="E401" s="385" t="s">
        <v>499</v>
      </c>
      <c r="F401" s="385" t="s">
        <v>499</v>
      </c>
      <c r="G401" s="385" t="s">
        <v>499</v>
      </c>
      <c r="H401" s="385" t="s">
        <v>499</v>
      </c>
      <c r="I401" s="385" t="s">
        <v>499</v>
      </c>
      <c r="J401" s="385" t="s">
        <v>499</v>
      </c>
      <c r="K401" s="385" t="s">
        <v>499</v>
      </c>
      <c r="L401" s="385" t="s">
        <v>499</v>
      </c>
      <c r="M401" s="385" t="s">
        <v>499</v>
      </c>
      <c r="N401" s="385" t="s">
        <v>499</v>
      </c>
      <c r="O401" s="385" t="s">
        <v>499</v>
      </c>
      <c r="P401" s="385" t="s">
        <v>499</v>
      </c>
      <c r="Q401" s="385" t="s">
        <v>499</v>
      </c>
      <c r="R401" s="385" t="s">
        <v>499</v>
      </c>
      <c r="S401" s="385" t="s">
        <v>499</v>
      </c>
      <c r="T401" s="385" t="s">
        <v>499</v>
      </c>
      <c r="U401" s="385" t="s">
        <v>499</v>
      </c>
      <c r="V401" s="385" t="s">
        <v>499</v>
      </c>
      <c r="W401" s="385" t="s">
        <v>499</v>
      </c>
      <c r="X401" s="385" t="s">
        <v>499</v>
      </c>
      <c r="Y401" s="385" t="s">
        <v>499</v>
      </c>
      <c r="Z401" s="385" t="s">
        <v>499</v>
      </c>
      <c r="AA401" s="385" t="s">
        <v>499</v>
      </c>
      <c r="AB401" s="385" t="s">
        <v>499</v>
      </c>
      <c r="AC401" s="385" t="s">
        <v>499</v>
      </c>
      <c r="AD401" s="385" t="s">
        <v>499</v>
      </c>
      <c r="AE401" s="385" t="s">
        <v>499</v>
      </c>
      <c r="AF401" s="385" t="s">
        <v>499</v>
      </c>
      <c r="AG401" s="385" t="s">
        <v>499</v>
      </c>
      <c r="AH401" s="385" t="s">
        <v>499</v>
      </c>
      <c r="AI401" s="385" t="s">
        <v>499</v>
      </c>
      <c r="AJ401" s="385" t="s">
        <v>499</v>
      </c>
    </row>
    <row r="402" spans="1:36" x14ac:dyDescent="0.2">
      <c r="A402" s="327"/>
      <c r="B402" s="327"/>
      <c r="C402" s="327"/>
    </row>
    <row r="403" spans="1:36" x14ac:dyDescent="0.2">
      <c r="A403" s="327"/>
      <c r="B403" s="327"/>
      <c r="C403" s="327"/>
    </row>
    <row r="404" spans="1:36" x14ac:dyDescent="0.2">
      <c r="A404" s="327"/>
      <c r="B404" s="327"/>
      <c r="C404" s="327"/>
    </row>
    <row r="405" spans="1:36" x14ac:dyDescent="0.2">
      <c r="A405" s="327"/>
      <c r="B405" s="327"/>
      <c r="C405" s="327"/>
    </row>
    <row r="406" spans="1:36" x14ac:dyDescent="0.2">
      <c r="A406" s="327"/>
      <c r="B406" s="327"/>
      <c r="C406" s="327"/>
    </row>
    <row r="407" spans="1:36" x14ac:dyDescent="0.2">
      <c r="A407" s="327"/>
      <c r="B407" s="327"/>
      <c r="C407" s="327"/>
    </row>
    <row r="408" spans="1:36" x14ac:dyDescent="0.2">
      <c r="A408" s="327"/>
      <c r="B408" s="327"/>
      <c r="C408" s="327"/>
    </row>
    <row r="409" spans="1:36" x14ac:dyDescent="0.2">
      <c r="A409" s="327"/>
      <c r="B409" s="327"/>
      <c r="C409" s="327"/>
    </row>
    <row r="410" spans="1:36" x14ac:dyDescent="0.2">
      <c r="A410" s="327"/>
      <c r="B410" s="327"/>
      <c r="C410" s="327"/>
    </row>
    <row r="411" spans="1:36" x14ac:dyDescent="0.2">
      <c r="A411" s="327"/>
      <c r="B411" s="327"/>
      <c r="C411" s="327"/>
    </row>
    <row r="412" spans="1:36" x14ac:dyDescent="0.2">
      <c r="A412" s="327"/>
      <c r="B412" s="327"/>
      <c r="C412" s="327"/>
    </row>
    <row r="413" spans="1:36" x14ac:dyDescent="0.2">
      <c r="A413" s="327"/>
      <c r="B413" s="327"/>
      <c r="C413" s="327"/>
    </row>
    <row r="414" spans="1:36" x14ac:dyDescent="0.2">
      <c r="A414" s="327"/>
      <c r="B414" s="327"/>
      <c r="C414" s="327"/>
    </row>
    <row r="415" spans="1:36" x14ac:dyDescent="0.2">
      <c r="A415" s="327"/>
      <c r="B415" s="327"/>
      <c r="C415" s="327"/>
    </row>
  </sheetData>
  <mergeCells count="12">
    <mergeCell ref="A2:C2"/>
    <mergeCell ref="D2:F2"/>
    <mergeCell ref="G2:I2"/>
    <mergeCell ref="J2:L2"/>
    <mergeCell ref="M2:O2"/>
    <mergeCell ref="P2:R2"/>
    <mergeCell ref="AH2:AJ2"/>
    <mergeCell ref="S2:U2"/>
    <mergeCell ref="V2:X2"/>
    <mergeCell ref="Y2:AA2"/>
    <mergeCell ref="AB2:AD2"/>
    <mergeCell ref="AE2:AG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0"/>
  <sheetViews>
    <sheetView workbookViewId="0">
      <selection activeCell="D16" sqref="D16"/>
    </sheetView>
  </sheetViews>
  <sheetFormatPr baseColWidth="10" defaultRowHeight="12.75" x14ac:dyDescent="0.2"/>
  <cols>
    <col min="1" max="1" width="13.6640625" customWidth="1"/>
    <col min="2" max="2" width="20.83203125" customWidth="1"/>
    <col min="3" max="3" width="18.1640625" customWidth="1"/>
  </cols>
  <sheetData>
    <row r="1" spans="1:8" x14ac:dyDescent="0.2">
      <c r="A1" s="52" t="s">
        <v>475</v>
      </c>
      <c r="B1" s="388" t="s">
        <v>478</v>
      </c>
    </row>
    <row r="2" spans="1:8" x14ac:dyDescent="0.2">
      <c r="A2" s="52" t="s">
        <v>476</v>
      </c>
      <c r="B2" s="388" t="s">
        <v>479</v>
      </c>
    </row>
    <row r="3" spans="1:8" x14ac:dyDescent="0.2">
      <c r="A3" s="52" t="s">
        <v>477</v>
      </c>
      <c r="B3" s="389">
        <v>2022</v>
      </c>
    </row>
    <row r="4" spans="1:8" x14ac:dyDescent="0.2">
      <c r="A4" s="52" t="s">
        <v>481</v>
      </c>
      <c r="B4" s="389">
        <v>1</v>
      </c>
    </row>
    <row r="5" spans="1:8" x14ac:dyDescent="0.2">
      <c r="A5" s="52"/>
    </row>
    <row r="6" spans="1:8" ht="15.75" x14ac:dyDescent="0.25">
      <c r="A6" s="52" t="s">
        <v>480</v>
      </c>
      <c r="E6" s="382" t="str">
        <f>+CONCATENATE("F1357.",SUBSTITUTE(B2,"-",""),".",B3,"0000.",TEXT(B4,"0000"),".txt")</f>
        <v>F1357.33693450239.20220000.0001.txt</v>
      </c>
    </row>
    <row r="8" spans="1:8" ht="15.75" x14ac:dyDescent="0.25">
      <c r="A8" s="52" t="s">
        <v>482</v>
      </c>
      <c r="F8" s="382"/>
      <c r="G8" s="382"/>
    </row>
    <row r="9" spans="1:8" x14ac:dyDescent="0.2">
      <c r="A9" s="52" t="s">
        <v>483</v>
      </c>
      <c r="C9" s="50"/>
      <c r="D9" s="52" t="s">
        <v>484</v>
      </c>
      <c r="F9" s="52" t="s">
        <v>485</v>
      </c>
    </row>
    <row r="10" spans="1:8" x14ac:dyDescent="0.2">
      <c r="D10" s="52" t="s">
        <v>486</v>
      </c>
      <c r="F10" s="52" t="s">
        <v>487</v>
      </c>
    </row>
    <row r="11" spans="1:8" x14ac:dyDescent="0.2">
      <c r="A11" s="52" t="s">
        <v>488</v>
      </c>
      <c r="C11">
        <v>1</v>
      </c>
      <c r="D11" s="52" t="s">
        <v>489</v>
      </c>
      <c r="E11" s="52" t="s">
        <v>490</v>
      </c>
      <c r="F11" s="52" t="s">
        <v>491</v>
      </c>
      <c r="H11" s="52" t="s">
        <v>492</v>
      </c>
    </row>
    <row r="12" spans="1:8" x14ac:dyDescent="0.2">
      <c r="A12" s="52" t="s">
        <v>495</v>
      </c>
      <c r="C12">
        <v>500</v>
      </c>
    </row>
    <row r="14" spans="1:8" x14ac:dyDescent="0.2">
      <c r="A14" s="52" t="s">
        <v>493</v>
      </c>
      <c r="B14" s="52" t="s">
        <v>159</v>
      </c>
      <c r="C14" s="52" t="s">
        <v>498</v>
      </c>
      <c r="D14" s="52" t="s">
        <v>496</v>
      </c>
    </row>
    <row r="15" spans="1:8" x14ac:dyDescent="0.2">
      <c r="A15">
        <v>1</v>
      </c>
      <c r="B15" s="52" t="s">
        <v>494</v>
      </c>
      <c r="C15" s="52"/>
      <c r="D15" t="str">
        <f>+CONCATENATE("01",SUBSTITUTE(B2,"-",""),C9,TEXT(B4,"00"),"01032151357",C11,TEXT(C12,"00000"))</f>
        <v>01336934502390101032151357100500</v>
      </c>
    </row>
    <row r="16" spans="1:8" x14ac:dyDescent="0.2">
      <c r="A16">
        <v>2</v>
      </c>
      <c r="B16" s="52" t="s">
        <v>497</v>
      </c>
      <c r="C16" s="52" t="s">
        <v>507</v>
      </c>
    </row>
    <row r="17" spans="1:2" x14ac:dyDescent="0.2">
      <c r="A17">
        <v>3</v>
      </c>
      <c r="B17" s="52" t="s">
        <v>497</v>
      </c>
    </row>
    <row r="18" spans="1:2" x14ac:dyDescent="0.2">
      <c r="A18">
        <v>4</v>
      </c>
      <c r="B18" s="52" t="s">
        <v>497</v>
      </c>
    </row>
    <row r="19" spans="1:2" x14ac:dyDescent="0.2">
      <c r="A19">
        <v>5</v>
      </c>
      <c r="B19" s="52" t="s">
        <v>497</v>
      </c>
    </row>
    <row r="20" spans="1:2" x14ac:dyDescent="0.2">
      <c r="A20">
        <v>6</v>
      </c>
      <c r="B20" s="52" t="s">
        <v>497</v>
      </c>
    </row>
    <row r="21" spans="1:2" x14ac:dyDescent="0.2">
      <c r="A21">
        <v>2</v>
      </c>
    </row>
    <row r="22" spans="1:2" x14ac:dyDescent="0.2">
      <c r="A22">
        <v>3</v>
      </c>
    </row>
    <row r="23" spans="1:2" x14ac:dyDescent="0.2">
      <c r="A23">
        <v>4</v>
      </c>
    </row>
    <row r="24" spans="1:2" x14ac:dyDescent="0.2">
      <c r="A24">
        <v>5</v>
      </c>
    </row>
    <row r="25" spans="1:2" x14ac:dyDescent="0.2">
      <c r="A25">
        <v>6</v>
      </c>
    </row>
    <row r="26" spans="1:2" x14ac:dyDescent="0.2">
      <c r="A26">
        <v>2</v>
      </c>
    </row>
    <row r="27" spans="1:2" x14ac:dyDescent="0.2">
      <c r="A27">
        <v>3</v>
      </c>
    </row>
    <row r="28" spans="1:2" x14ac:dyDescent="0.2">
      <c r="A28">
        <v>4</v>
      </c>
    </row>
    <row r="29" spans="1:2" x14ac:dyDescent="0.2">
      <c r="A29">
        <v>5</v>
      </c>
    </row>
    <row r="30" spans="1:2" x14ac:dyDescent="0.2">
      <c r="A30">
        <v>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B8BB8-9744-44A5-8A29-9BBA9439F431}">
  <dimension ref="B5:I22"/>
  <sheetViews>
    <sheetView workbookViewId="0">
      <selection activeCell="D11" sqref="D11:H15"/>
    </sheetView>
  </sheetViews>
  <sheetFormatPr baseColWidth="10" defaultRowHeight="12.75" x14ac:dyDescent="0.2"/>
  <cols>
    <col min="1" max="2" width="12" style="488"/>
    <col min="3" max="3" width="11.1640625" style="488" customWidth="1"/>
    <col min="4" max="7" width="12" style="488"/>
    <col min="8" max="8" width="26.6640625" style="488" customWidth="1"/>
    <col min="9" max="9" width="13.83203125" style="488" customWidth="1"/>
    <col min="10" max="16384" width="12" style="488"/>
  </cols>
  <sheetData>
    <row r="5" spans="2:9" ht="15.75" x14ac:dyDescent="0.25">
      <c r="C5" s="489" t="s">
        <v>512</v>
      </c>
      <c r="D5" s="490"/>
      <c r="E5" s="490"/>
      <c r="F5" s="490"/>
      <c r="G5" s="490"/>
      <c r="H5" s="490"/>
      <c r="I5" s="490"/>
    </row>
    <row r="6" spans="2:9" x14ac:dyDescent="0.2">
      <c r="C6" s="490"/>
      <c r="D6" s="490"/>
      <c r="E6" s="490"/>
      <c r="F6" s="490"/>
      <c r="G6" s="490"/>
      <c r="H6" s="490"/>
      <c r="I6" s="490"/>
    </row>
    <row r="7" spans="2:9" x14ac:dyDescent="0.2">
      <c r="C7" s="491"/>
      <c r="D7" s="491"/>
      <c r="E7" s="491"/>
      <c r="F7" s="491"/>
      <c r="G7" s="491"/>
      <c r="H7" s="491"/>
      <c r="I7" s="491"/>
    </row>
    <row r="8" spans="2:9" ht="15" x14ac:dyDescent="0.25">
      <c r="C8" s="491"/>
      <c r="D8" s="492" t="s">
        <v>513</v>
      </c>
      <c r="E8" s="492"/>
      <c r="F8" s="492"/>
      <c r="G8" s="492"/>
      <c r="H8" s="492"/>
      <c r="I8" s="493"/>
    </row>
    <row r="9" spans="2:9" ht="15" x14ac:dyDescent="0.25">
      <c r="C9" s="491"/>
      <c r="D9" s="492"/>
      <c r="E9" s="492"/>
      <c r="F9" s="492"/>
      <c r="G9" s="492"/>
      <c r="H9" s="492"/>
      <c r="I9" s="493"/>
    </row>
    <row r="10" spans="2:9" ht="15" x14ac:dyDescent="0.25">
      <c r="C10" s="491"/>
      <c r="D10" s="492"/>
      <c r="E10" s="492"/>
      <c r="F10" s="492"/>
      <c r="G10" s="492"/>
      <c r="H10" s="492"/>
      <c r="I10" s="493"/>
    </row>
    <row r="11" spans="2:9" ht="15" x14ac:dyDescent="0.25">
      <c r="C11" s="491"/>
      <c r="D11" s="492" t="s">
        <v>508</v>
      </c>
      <c r="E11" s="492"/>
      <c r="F11" s="492"/>
      <c r="G11" s="492"/>
      <c r="H11" s="492"/>
      <c r="I11" s="493"/>
    </row>
    <row r="12" spans="2:9" ht="15" x14ac:dyDescent="0.25">
      <c r="C12" s="491"/>
      <c r="D12" s="492"/>
      <c r="E12" s="492"/>
      <c r="F12" s="492"/>
      <c r="G12" s="492"/>
      <c r="H12" s="492"/>
      <c r="I12" s="493"/>
    </row>
    <row r="13" spans="2:9" ht="15" x14ac:dyDescent="0.25">
      <c r="C13" s="491"/>
      <c r="D13" s="492"/>
      <c r="E13" s="492"/>
      <c r="F13" s="492"/>
      <c r="G13" s="492"/>
      <c r="H13" s="492"/>
      <c r="I13" s="493"/>
    </row>
    <row r="14" spans="2:9" ht="15" x14ac:dyDescent="0.25">
      <c r="C14" s="491"/>
      <c r="D14" s="492"/>
      <c r="E14" s="492"/>
      <c r="F14" s="492"/>
      <c r="G14" s="492"/>
      <c r="H14" s="492"/>
      <c r="I14" s="493"/>
    </row>
    <row r="15" spans="2:9" ht="15" x14ac:dyDescent="0.25">
      <c r="C15" s="491"/>
      <c r="D15" s="492"/>
      <c r="E15" s="492"/>
      <c r="F15" s="492"/>
      <c r="G15" s="492"/>
      <c r="H15" s="492"/>
      <c r="I15" s="493"/>
    </row>
    <row r="16" spans="2:9" ht="15" x14ac:dyDescent="0.25">
      <c r="B16" s="494"/>
      <c r="C16" s="495"/>
      <c r="D16" s="496" t="s">
        <v>509</v>
      </c>
      <c r="E16" s="497"/>
      <c r="F16" s="498"/>
      <c r="G16" s="498"/>
      <c r="H16" s="498"/>
      <c r="I16" s="498"/>
    </row>
    <row r="17" spans="2:9" ht="15" x14ac:dyDescent="0.25">
      <c r="B17" s="494"/>
      <c r="C17" s="495"/>
      <c r="D17" s="499" t="s">
        <v>510</v>
      </c>
      <c r="E17" s="498"/>
      <c r="F17" s="498"/>
      <c r="G17" s="498"/>
      <c r="H17" s="498"/>
      <c r="I17" s="498"/>
    </row>
    <row r="18" spans="2:9" ht="15" x14ac:dyDescent="0.25">
      <c r="B18" s="494"/>
      <c r="C18" s="495"/>
      <c r="D18" s="499" t="s">
        <v>511</v>
      </c>
      <c r="E18" s="498"/>
      <c r="F18" s="498"/>
      <c r="G18" s="500"/>
      <c r="H18" s="498"/>
      <c r="I18" s="498"/>
    </row>
    <row r="19" spans="2:9" x14ac:dyDescent="0.2">
      <c r="B19" s="494"/>
      <c r="C19" s="495"/>
      <c r="D19" s="495"/>
      <c r="E19" s="495"/>
      <c r="F19" s="495"/>
      <c r="G19" s="495"/>
      <c r="H19" s="495"/>
      <c r="I19" s="495"/>
    </row>
    <row r="20" spans="2:9" x14ac:dyDescent="0.2">
      <c r="B20" s="494"/>
      <c r="C20" s="494"/>
      <c r="D20" s="494"/>
      <c r="E20" s="494"/>
      <c r="F20" s="494"/>
      <c r="G20" s="494"/>
      <c r="H20" s="494"/>
      <c r="I20" s="494"/>
    </row>
    <row r="21" spans="2:9" x14ac:dyDescent="0.2">
      <c r="B21" s="494"/>
      <c r="C21" s="494"/>
      <c r="D21" s="494"/>
      <c r="E21" s="494"/>
      <c r="F21" s="494"/>
      <c r="G21" s="494"/>
      <c r="H21" s="494"/>
      <c r="I21" s="494"/>
    </row>
    <row r="22" spans="2:9" x14ac:dyDescent="0.2">
      <c r="B22" s="494"/>
      <c r="C22" s="494"/>
      <c r="D22" s="494"/>
      <c r="E22" s="494"/>
      <c r="F22" s="494"/>
      <c r="G22" s="494"/>
      <c r="H22" s="494"/>
      <c r="I22" s="494"/>
    </row>
  </sheetData>
  <mergeCells count="2">
    <mergeCell ref="D8:H10"/>
    <mergeCell ref="D11:H15"/>
  </mergeCells>
  <hyperlinks>
    <hyperlink ref="D18:G18" r:id="rId1" display="Publicado por www.ignacioonline.com.ar" xr:uid="{F0A720CA-A980-4886-A393-30C347CEB1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24</vt:i4>
      </vt:variant>
    </vt:vector>
  </HeadingPairs>
  <TitlesOfParts>
    <vt:vector size="32" baseType="lpstr">
      <vt:lpstr>Limpia</vt:lpstr>
      <vt:lpstr>Tablas</vt:lpstr>
      <vt:lpstr>Instructivo</vt:lpstr>
      <vt:lpstr>Aclaraciones</vt:lpstr>
      <vt:lpstr>Metodologia</vt:lpstr>
      <vt:lpstr>Anexo</vt:lpstr>
      <vt:lpstr>F1357</vt:lpstr>
      <vt:lpstr>Créditos</vt:lpstr>
      <vt:lpstr>Anexo1</vt:lpstr>
      <vt:lpstr>Anexo10</vt:lpstr>
      <vt:lpstr>Anexo11</vt:lpstr>
      <vt:lpstr>Anexo12</vt:lpstr>
      <vt:lpstr>Anexo2</vt:lpstr>
      <vt:lpstr>Anexo3</vt:lpstr>
      <vt:lpstr>Anexo4</vt:lpstr>
      <vt:lpstr>Anexo5</vt:lpstr>
      <vt:lpstr>Anexo6</vt:lpstr>
      <vt:lpstr>Anexo7</vt:lpstr>
      <vt:lpstr>Anexo8</vt:lpstr>
      <vt:lpstr>Anexo9</vt:lpstr>
      <vt:lpstr>Escala1</vt:lpstr>
      <vt:lpstr>Escala10</vt:lpstr>
      <vt:lpstr>Escala11</vt:lpstr>
      <vt:lpstr>Escala12</vt:lpstr>
      <vt:lpstr>Escala2</vt:lpstr>
      <vt:lpstr>Escala3</vt:lpstr>
      <vt:lpstr>Escala4</vt:lpstr>
      <vt:lpstr>Escala5</vt:lpstr>
      <vt:lpstr>Escala6</vt:lpstr>
      <vt:lpstr>Escala7</vt:lpstr>
      <vt:lpstr>Escala8</vt:lpstr>
      <vt:lpstr>Escala9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Ileana</dc:creator>
  <cp:lastModifiedBy>Ignacio</cp:lastModifiedBy>
  <cp:lastPrinted>2022-01-06T19:51:56Z</cp:lastPrinted>
  <dcterms:created xsi:type="dcterms:W3CDTF">2000-02-29T21:56:57Z</dcterms:created>
  <dcterms:modified xsi:type="dcterms:W3CDTF">2022-07-06T18:33:37Z</dcterms:modified>
</cp:coreProperties>
</file>